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loe/Desktop/TELETRABAJO UPI AL 30 DE ENERO 2021/INFORMES ANUALES INAMU 2020/INFORMES FODESAF 2020/"/>
    </mc:Choice>
  </mc:AlternateContent>
  <xr:revisionPtr revIDLastSave="0" documentId="13_ncr:1_{C14340EE-A1FC-CE46-A66A-83D9C534619B}" xr6:coauthVersionLast="46" xr6:coauthVersionMax="46" xr10:uidLastSave="{00000000-0000-0000-0000-000000000000}"/>
  <bookViews>
    <workbookView xWindow="0" yWindow="500" windowWidth="20480" windowHeight="11160" firstSheet="1" activeTab="1" xr2:uid="{F9635261-B998-4FE7-90DA-80821883C59E}"/>
  </bookViews>
  <sheets>
    <sheet name="Cuadro 1Programático" sheetId="6" r:id="rId1"/>
    <sheet name=" ANUAL PROGRAMÁTICO" sheetId="8" r:id="rId2"/>
    <sheet name="Ejec. x Actividad" sheetId="1" r:id="rId3"/>
    <sheet name="Ejec. x Dependencia" sheetId="2" r:id="rId4"/>
    <sheet name="Ejec. x Proceso y Partida" sheetId="5" r:id="rId5"/>
    <sheet name="Ingresos y Saldo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8" l="1"/>
  <c r="O36" i="8" s="1"/>
  <c r="K36" i="8"/>
  <c r="K34" i="8"/>
  <c r="N25" i="8"/>
  <c r="O25" i="8" s="1"/>
  <c r="N28" i="8"/>
  <c r="O28" i="8" s="1"/>
  <c r="N31" i="8"/>
  <c r="O31" i="8" s="1"/>
  <c r="N34" i="8"/>
  <c r="O34" i="8" s="1"/>
  <c r="I13" i="8"/>
  <c r="I12" i="8"/>
  <c r="S12" i="8" s="1"/>
  <c r="I11" i="8"/>
  <c r="I10" i="8"/>
  <c r="F34" i="8"/>
  <c r="F25" i="8"/>
  <c r="F31" i="8"/>
  <c r="F28" i="8"/>
  <c r="N39" i="8" l="1"/>
  <c r="P13" i="8"/>
  <c r="P12" i="8"/>
  <c r="P11" i="8"/>
  <c r="P10" i="8"/>
  <c r="G12" i="6"/>
  <c r="G11" i="6"/>
  <c r="G10" i="6"/>
  <c r="G9" i="6"/>
  <c r="C14" i="7"/>
  <c r="I17" i="1"/>
  <c r="K17" i="1" s="1"/>
  <c r="I15" i="1"/>
  <c r="I19" i="1"/>
  <c r="I12" i="1"/>
  <c r="I16" i="1"/>
  <c r="K16" i="1" s="1"/>
  <c r="I20" i="1"/>
  <c r="K20" i="1"/>
  <c r="K19" i="1"/>
  <c r="K15" i="1"/>
  <c r="K13" i="1"/>
  <c r="K12" i="1"/>
  <c r="I14" i="1"/>
  <c r="I11" i="1"/>
  <c r="K11" i="1" s="1"/>
  <c r="I18" i="1"/>
  <c r="K18" i="1" s="1"/>
  <c r="I13" i="1"/>
  <c r="E38" i="2"/>
  <c r="D38" i="2"/>
  <c r="J14" i="1" l="1"/>
  <c r="K14" i="1" s="1"/>
  <c r="K21" i="1" s="1"/>
  <c r="C38" i="2"/>
  <c r="G11" i="1"/>
  <c r="F19" i="1"/>
  <c r="F11" i="1"/>
  <c r="F13" i="1"/>
  <c r="G14" i="1" l="1"/>
  <c r="C13" i="1"/>
  <c r="C11" i="1"/>
  <c r="D14" i="1" s="1"/>
  <c r="C13" i="7" l="1"/>
  <c r="F12" i="7"/>
  <c r="F11" i="7"/>
  <c r="F10" i="7"/>
  <c r="F13" i="7" l="1"/>
  <c r="E40" i="5"/>
  <c r="E14" i="7" s="1"/>
  <c r="D40" i="5"/>
  <c r="D14" i="7" s="1"/>
  <c r="C40" i="5"/>
  <c r="F39" i="5"/>
  <c r="F38" i="5"/>
  <c r="F37" i="5"/>
  <c r="F36" i="5"/>
  <c r="F35" i="5"/>
  <c r="F34" i="5"/>
  <c r="F33" i="5"/>
  <c r="C15" i="7" l="1"/>
  <c r="D10" i="7" s="1"/>
  <c r="D13" i="7" s="1"/>
  <c r="D15" i="7" s="1"/>
  <c r="E10" i="7" s="1"/>
  <c r="E13" i="7" s="1"/>
  <c r="E15" i="7" s="1"/>
  <c r="F40" i="5"/>
  <c r="F14" i="7" l="1"/>
  <c r="F15" i="7" s="1"/>
  <c r="E22" i="5"/>
  <c r="D22" i="5"/>
  <c r="C22" i="5"/>
  <c r="F21" i="5"/>
  <c r="F45" i="2"/>
  <c r="F32" i="2"/>
  <c r="F31" i="2"/>
  <c r="F29" i="2"/>
  <c r="F17" i="2"/>
  <c r="F41" i="2" l="1"/>
  <c r="F37" i="2"/>
  <c r="F46" i="2"/>
  <c r="F42" i="2"/>
  <c r="F47" i="2"/>
  <c r="F43" i="2"/>
  <c r="F39" i="2"/>
  <c r="F38" i="2"/>
  <c r="F44" i="2"/>
  <c r="F40" i="2"/>
  <c r="F36" i="2"/>
  <c r="M20" i="1" l="1"/>
  <c r="M19" i="1"/>
  <c r="M18" i="1"/>
  <c r="L18" i="1"/>
  <c r="M17" i="1"/>
  <c r="L17" i="1"/>
  <c r="M16" i="1"/>
  <c r="L16" i="1"/>
  <c r="M15" i="1"/>
  <c r="L15" i="1"/>
  <c r="L14" i="1"/>
  <c r="M12" i="1"/>
  <c r="L12" i="1"/>
  <c r="L20" i="1"/>
  <c r="N15" i="1" l="1"/>
  <c r="N20" i="1"/>
  <c r="N16" i="1"/>
  <c r="N18" i="1"/>
  <c r="N12" i="1"/>
  <c r="N17" i="1"/>
  <c r="F12" i="2"/>
  <c r="F33" i="2"/>
  <c r="F9" i="2"/>
  <c r="C48" i="2"/>
  <c r="F14" i="2"/>
  <c r="F34" i="2"/>
  <c r="F35" i="2"/>
  <c r="F13" i="2"/>
  <c r="F21" i="2"/>
  <c r="F18" i="2"/>
  <c r="F23" i="2"/>
  <c r="F22" i="2"/>
  <c r="F24" i="2"/>
  <c r="F30" i="2"/>
  <c r="F15" i="2"/>
  <c r="F16" i="2"/>
  <c r="F19" i="2"/>
  <c r="F20" i="2"/>
  <c r="F26" i="2"/>
  <c r="F25" i="2"/>
  <c r="F10" i="2"/>
  <c r="F27" i="2"/>
  <c r="F11" i="2"/>
  <c r="F28" i="2"/>
  <c r="E20" i="1"/>
  <c r="E18" i="1"/>
  <c r="E17" i="1"/>
  <c r="E16" i="1"/>
  <c r="E15" i="1"/>
  <c r="E12" i="1"/>
  <c r="M13" i="1"/>
  <c r="M11" i="1" l="1"/>
  <c r="L13" i="1" l="1"/>
  <c r="N13" i="1" s="1"/>
  <c r="E13" i="1"/>
  <c r="L11" i="1"/>
  <c r="N11" i="1" s="1"/>
  <c r="L19" i="1"/>
  <c r="N19" i="1" s="1"/>
  <c r="E19" i="1"/>
  <c r="E11" i="1"/>
  <c r="E14" i="1" l="1"/>
  <c r="M14" i="1"/>
  <c r="N14" i="1" s="1"/>
  <c r="F20" i="5" l="1"/>
  <c r="F19" i="5"/>
  <c r="F18" i="5"/>
  <c r="F17" i="5"/>
  <c r="F16" i="5"/>
  <c r="F15" i="5"/>
  <c r="F14" i="5"/>
  <c r="F13" i="5"/>
  <c r="F12" i="5"/>
  <c r="F11" i="5"/>
  <c r="F10" i="5"/>
  <c r="D48" i="2"/>
  <c r="E48" i="2"/>
  <c r="F22" i="5" l="1"/>
  <c r="F48" i="2"/>
  <c r="H20" i="1" l="1"/>
  <c r="H18" i="1"/>
  <c r="H14" i="1"/>
  <c r="H16" i="1"/>
  <c r="H19" i="1"/>
  <c r="H15" i="1"/>
  <c r="H12" i="1" l="1"/>
  <c r="H17" i="1"/>
  <c r="H11" i="1" l="1"/>
  <c r="H13" i="1"/>
  <c r="G21" i="1" l="1"/>
  <c r="I21" i="1" l="1"/>
  <c r="H21" i="1"/>
  <c r="C21" i="1"/>
  <c r="F21" i="1"/>
  <c r="J21" i="1" l="1"/>
  <c r="E21" i="1"/>
  <c r="D21" i="1"/>
  <c r="L21" i="1"/>
  <c r="N21" i="1" l="1"/>
  <c r="M21" i="1"/>
</calcChain>
</file>

<file path=xl/sharedStrings.xml><?xml version="1.0" encoding="utf-8"?>
<sst xmlns="http://schemas.openxmlformats.org/spreadsheetml/2006/main" count="307" uniqueCount="242">
  <si>
    <t>Cuadro N° 2</t>
  </si>
  <si>
    <t>Unidad: Colones</t>
  </si>
  <si>
    <t>TOTAL</t>
  </si>
  <si>
    <t>Remuneraciones</t>
  </si>
  <si>
    <t>Otras subpartidas</t>
  </si>
  <si>
    <t>Total</t>
  </si>
  <si>
    <t>AA</t>
  </si>
  <si>
    <t>CS</t>
  </si>
  <si>
    <t>Conducción superior del INAMU</t>
  </si>
  <si>
    <t>TI</t>
  </si>
  <si>
    <t xml:space="preserve">Gestión de Tecnologías de información y comunicaciones </t>
  </si>
  <si>
    <t>PL</t>
  </si>
  <si>
    <t xml:space="preserve">Planificación, seguimiento y evaluación </t>
  </si>
  <si>
    <t>AM</t>
  </si>
  <si>
    <t>Atención de las mujeres en situación de violencia y prevención del femicidio</t>
  </si>
  <si>
    <t>DP</t>
  </si>
  <si>
    <t>IO</t>
  </si>
  <si>
    <t xml:space="preserve">Información, orientación y referencia </t>
  </si>
  <si>
    <t>PT</t>
  </si>
  <si>
    <t xml:space="preserve">Prestación territorial del servicio </t>
  </si>
  <si>
    <t>IE</t>
  </si>
  <si>
    <t xml:space="preserve">Incidencia, alianzas y construcción de capacidades en el sector público </t>
  </si>
  <si>
    <t>IS</t>
  </si>
  <si>
    <t xml:space="preserve">Incidencia, alianzas y construcción de capacidades en actores estratégicos de la soc civil </t>
  </si>
  <si>
    <t>ACTIVIDADES</t>
  </si>
  <si>
    <t>AI</t>
  </si>
  <si>
    <t>Auditoría Interna</t>
  </si>
  <si>
    <t>AL</t>
  </si>
  <si>
    <t>Asesoría Legal</t>
  </si>
  <si>
    <t>CA</t>
  </si>
  <si>
    <t>Ciudadanía Activa</t>
  </si>
  <si>
    <t>CC</t>
  </si>
  <si>
    <t>CEAAM Caribe</t>
  </si>
  <si>
    <t>CD</t>
  </si>
  <si>
    <t>CCAD</t>
  </si>
  <si>
    <t>CI</t>
  </si>
  <si>
    <t>Construcción de Identidades</t>
  </si>
  <si>
    <t>CJ</t>
  </si>
  <si>
    <t>Condición Jurídica</t>
  </si>
  <si>
    <t>CM</t>
  </si>
  <si>
    <t>CEAAM Metropolitano</t>
  </si>
  <si>
    <t>CP</t>
  </si>
  <si>
    <t>Centro de Formación Politíca de las Mujeres</t>
  </si>
  <si>
    <t>CO</t>
  </si>
  <si>
    <t>CEAAM Occidente</t>
  </si>
  <si>
    <t>KS</t>
  </si>
  <si>
    <t>Contraloría de Servicios</t>
  </si>
  <si>
    <t>DA</t>
  </si>
  <si>
    <t>Dirección Administrativa</t>
  </si>
  <si>
    <t>DE</t>
  </si>
  <si>
    <t>Dirección Estratégica</t>
  </si>
  <si>
    <t>DM</t>
  </si>
  <si>
    <t>Delegación de la Mujer</t>
  </si>
  <si>
    <t>DO</t>
  </si>
  <si>
    <t>Unidad de Documentación</t>
  </si>
  <si>
    <t>DR</t>
  </si>
  <si>
    <t>Desarrollo Regional</t>
  </si>
  <si>
    <t>FC</t>
  </si>
  <si>
    <t>Financiero Contable</t>
  </si>
  <si>
    <t>GP</t>
  </si>
  <si>
    <t>Gestión de Politícas Públicas</t>
  </si>
  <si>
    <t>IN</t>
  </si>
  <si>
    <t>Unidad de Investigación</t>
  </si>
  <si>
    <t>JD</t>
  </si>
  <si>
    <t>Junta Directiva</t>
  </si>
  <si>
    <t>OI</t>
  </si>
  <si>
    <t>Centro de Información y Orientación</t>
  </si>
  <si>
    <t>PC</t>
  </si>
  <si>
    <t>Prensa y Comunicación</t>
  </si>
  <si>
    <t>PE</t>
  </si>
  <si>
    <t>Presidencia Ejecutiva</t>
  </si>
  <si>
    <t>PI</t>
  </si>
  <si>
    <t>Planificación Institucional</t>
  </si>
  <si>
    <t>PR</t>
  </si>
  <si>
    <t>Proveeduría Institucional</t>
  </si>
  <si>
    <t>RA</t>
  </si>
  <si>
    <t>U. Regional Central Occidente</t>
  </si>
  <si>
    <t>RB</t>
  </si>
  <si>
    <t>U. Regional Brunca</t>
  </si>
  <si>
    <t>RC</t>
  </si>
  <si>
    <t>U. Regional Caribe</t>
  </si>
  <si>
    <t>RG</t>
  </si>
  <si>
    <t>U. Regional Chorotega</t>
  </si>
  <si>
    <t>RH</t>
  </si>
  <si>
    <t>RI</t>
  </si>
  <si>
    <t xml:space="preserve">Relaciones Internacionales y Coop. Int. </t>
  </si>
  <si>
    <t>RN</t>
  </si>
  <si>
    <t>U. Regional Huetar Norte</t>
  </si>
  <si>
    <t>RO</t>
  </si>
  <si>
    <t>U. Regional Central Oriente</t>
  </si>
  <si>
    <t>RP</t>
  </si>
  <si>
    <t>U. Regional Pacífico Central</t>
  </si>
  <si>
    <t>SG</t>
  </si>
  <si>
    <t>Servicios Generales y Transporte</t>
  </si>
  <si>
    <t>ST</t>
  </si>
  <si>
    <t>Secretaría Técnica de la PIEG</t>
  </si>
  <si>
    <t>TS</t>
  </si>
  <si>
    <t>Unidad de Tesorería</t>
  </si>
  <si>
    <t>UI</t>
  </si>
  <si>
    <t>Unidad de Informática</t>
  </si>
  <si>
    <t>VI</t>
  </si>
  <si>
    <t>Violencia de Género (VG)</t>
  </si>
  <si>
    <t>Dependencia</t>
  </si>
  <si>
    <t>Reporte de gastos efectivos por DEPENDENCIA</t>
  </si>
  <si>
    <t>Reporte de gastos efectivos por PROCESO</t>
  </si>
  <si>
    <t>A</t>
  </si>
  <si>
    <t>Apoyo Administrativo Financiero.</t>
  </si>
  <si>
    <t>B</t>
  </si>
  <si>
    <t>Planificación Institucional.</t>
  </si>
  <si>
    <t>C</t>
  </si>
  <si>
    <t>Gestión Tecnologías de Información.</t>
  </si>
  <si>
    <t>D</t>
  </si>
  <si>
    <t>Conducción Político Estratégica.</t>
  </si>
  <si>
    <t>E</t>
  </si>
  <si>
    <t>Dirección de Programa</t>
  </si>
  <si>
    <t>F</t>
  </si>
  <si>
    <t>Atención Directa a Mujeres</t>
  </si>
  <si>
    <t>G</t>
  </si>
  <si>
    <t>Capacitación y Formación y Asesoría con las Mujeres.</t>
  </si>
  <si>
    <t>H</t>
  </si>
  <si>
    <t>Promoción y Divulgación sobre los derechos de las mujeres.</t>
  </si>
  <si>
    <t>J</t>
  </si>
  <si>
    <t>Asistencia Técnica Normativa y Legistación.</t>
  </si>
  <si>
    <t>K</t>
  </si>
  <si>
    <t>Asistencia Técnica para actores estratégicos.</t>
  </si>
  <si>
    <t>L</t>
  </si>
  <si>
    <t xml:space="preserve">Asistencia Técnica Políticas Públicas. </t>
  </si>
  <si>
    <t>Dirección del Programa (1)</t>
  </si>
  <si>
    <t>Apoyo Administrativo  (2)</t>
  </si>
  <si>
    <t>M</t>
  </si>
  <si>
    <t>Información y Conocimiento</t>
  </si>
  <si>
    <t>Cuadro N° 4</t>
  </si>
  <si>
    <t>ACTIVIDAD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</si>
  <si>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</si>
  <si>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</si>
  <si>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</si>
  <si>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</si>
  <si>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</si>
  <si>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</si>
  <si>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Cuadro N° 3</t>
  </si>
  <si>
    <t>Reporte de gastos efectivos por ACTIVIDAD</t>
  </si>
  <si>
    <t>Reporte de gastos efectivos financiados por el Fondo de Desarrollo Social y Asignaciones Familiares</t>
  </si>
  <si>
    <t>Reporte de gastos efectivos  financiados por el Fondo de Des. Soc. y Asig. Fam.</t>
  </si>
  <si>
    <t>Cuadro N° 5</t>
  </si>
  <si>
    <t>Reporte de gastos efectivos por PARTIDA PRESUPUESTARIA</t>
  </si>
  <si>
    <t>PROCESO</t>
  </si>
  <si>
    <t>Reporte de INGRESOS efectivos girados por el Fondo de Des. Social y Asignaciones Familiares</t>
  </si>
  <si>
    <t>DESCRIPCIÓN</t>
  </si>
  <si>
    <t xml:space="preserve">1. Saldo en caja inicial  (5 t-1) </t>
  </si>
  <si>
    <t>2. Ingresos efectivos recibidos - Por Fodesaf</t>
  </si>
  <si>
    <t>3. Otros ingresos recibidos</t>
  </si>
  <si>
    <t xml:space="preserve">4. Recursos disponibles (1+2+3) </t>
  </si>
  <si>
    <t>5. Egresos efectivos pagados</t>
  </si>
  <si>
    <t xml:space="preserve">6. Saldo en caja final   (4-5) </t>
  </si>
  <si>
    <t>Cuadro N° 6</t>
  </si>
  <si>
    <t xml:space="preserve">Recursos Humanos </t>
  </si>
  <si>
    <t>IV Trimestre del 2020</t>
  </si>
  <si>
    <t>OCTUBRE</t>
  </si>
  <si>
    <t>NOVIEMBRE</t>
  </si>
  <si>
    <t>DICIEMBRE</t>
  </si>
  <si>
    <t>Octubre</t>
  </si>
  <si>
    <t>Noviembre</t>
  </si>
  <si>
    <t>Diciembre</t>
  </si>
  <si>
    <t>Al 31 Diciembre</t>
  </si>
  <si>
    <t xml:space="preserve">Programas: </t>
  </si>
  <si>
    <t>Institución:</t>
  </si>
  <si>
    <t>Instituto Nacional de las Mujeres (INAMU)</t>
  </si>
  <si>
    <t>Trimestre:</t>
  </si>
  <si>
    <t>IV</t>
  </si>
  <si>
    <t>Año:</t>
  </si>
  <si>
    <t>Producto</t>
  </si>
  <si>
    <t>Unidad</t>
  </si>
  <si>
    <t xml:space="preserve"> Total </t>
  </si>
  <si>
    <t>1. Atención Directa</t>
  </si>
  <si>
    <t>Mujeres</t>
  </si>
  <si>
    <t xml:space="preserve">2. Capacitación y formación </t>
  </si>
  <si>
    <t xml:space="preserve">Cuadro No. 1. INAMU. INFORME FODESAF IV TRIMESTRE 2020. Metas institucionales alcanzadas según producto institucional (servicio brindado) </t>
  </si>
  <si>
    <t>3. Producción y difusión masiva de estudios y materiales especializados en género</t>
  </si>
  <si>
    <t xml:space="preserve">Personas </t>
  </si>
  <si>
    <t>4. Rectoría y vigilancia de  Normativa y de Política Pública</t>
  </si>
  <si>
    <t>Atención a mujeres en su diversidad y,
Rectoría y vigilancia de normativa y política pública</t>
  </si>
  <si>
    <t>Fuente: INAMU, Unidad de Planificación Institucional, con base en datos suministrados en los informes de todas las dependencias técnicas</t>
  </si>
  <si>
    <t>Fuente: INAMU, Depto. Financiero Contable al 31 de diciembre 2020</t>
  </si>
  <si>
    <t xml:space="preserve">Cuadro No. 1. INAMU. INFORME FODESAF ANUAL 2020. Metas institucionales alcanzadas según producto institucional
(servicio brindado) </t>
  </si>
  <si>
    <t xml:space="preserve">Programa: </t>
  </si>
  <si>
    <t>Técnico</t>
  </si>
  <si>
    <t>ANUAL</t>
  </si>
  <si>
    <t>ENERO</t>
  </si>
  <si>
    <t>FEBRERO</t>
  </si>
  <si>
    <t>MARZO</t>
  </si>
  <si>
    <t>ABRIL</t>
  </si>
  <si>
    <t>MAYO</t>
  </si>
  <si>
    <t>JUNIO</t>
  </si>
  <si>
    <t>Total 
I Semestre 2020</t>
  </si>
  <si>
    <t>JULIO</t>
  </si>
  <si>
    <t>AGOSTO</t>
  </si>
  <si>
    <t>SETIEMBRE</t>
  </si>
  <si>
    <t xml:space="preserve"> Total
Anual 2020 </t>
  </si>
  <si>
    <t>Fuente: UPI 2020. Informes trimestrales FODESAF.</t>
  </si>
  <si>
    <t>Cuadro No. 1 bis. INAMU. RESUMEN ANUAL DE EJECUCIÓN ARTICULADO PLAN - PRESUPUESTO. Según servicio brindado</t>
  </si>
  <si>
    <t> Producto</t>
  </si>
  <si>
    <t>Beneficiarios/as programados según modif 5</t>
  </si>
  <si>
    <t>Ejecución acumulada al 30 de junio 2020</t>
  </si>
  <si>
    <t>% de ejecución acumulada al 30 de junio 2020</t>
  </si>
  <si>
    <t>Recursos Programados con remuneraciones según modif 5</t>
  </si>
  <si>
    <t>Ejecución I Trimestre corregida con remuneraciones</t>
  </si>
  <si>
    <t>Ejecución II Trimestre con remuneraciones</t>
  </si>
  <si>
    <t>Ejecución III Trimestre con remuneraciones</t>
  </si>
  <si>
    <t>Ejecución total acumulada al 30 de junio con remuneraciones</t>
  </si>
  <si>
    <t>% de ejecución presupuestaria acumulada 30 de junio</t>
  </si>
  <si>
    <r>
      <t xml:space="preserve">Servicios de atención directa
</t>
    </r>
    <r>
      <rPr>
        <sz val="9"/>
        <color theme="1"/>
        <rFont val="Calibri (Cuerpo)"/>
      </rPr>
      <t>(menos dato del trimestre)</t>
    </r>
  </si>
  <si>
    <t xml:space="preserve"> ₡591 358 501</t>
  </si>
  <si>
    <r>
      <t>₡</t>
    </r>
    <r>
      <rPr>
        <sz val="9"/>
        <color theme="1"/>
        <rFont val="Arial"/>
        <family val="2"/>
      </rPr>
      <t>360 744 334</t>
    </r>
  </si>
  <si>
    <t>₡952 102 835</t>
  </si>
  <si>
    <t>(AM)</t>
  </si>
  <si>
    <r>
      <t xml:space="preserve">Capacitación y Formación
</t>
    </r>
    <r>
      <rPr>
        <sz val="9"/>
        <color theme="1"/>
        <rFont val="Calibri (Cuerpo)"/>
      </rPr>
      <t>(menos dato del trimestre)</t>
    </r>
  </si>
  <si>
    <t>₡554 455 226</t>
  </si>
  <si>
    <t>₡519 740 261</t>
  </si>
  <si>
    <t>₡1 074 195 487 (PT)</t>
  </si>
  <si>
    <r>
      <t xml:space="preserve">Promoción y divulgación sobre los derechos de las mujeres
</t>
    </r>
    <r>
      <rPr>
        <sz val="9"/>
        <color theme="1"/>
        <rFont val="Calibri (Cuerpo)"/>
      </rPr>
      <t>(menos dato del trimestre)</t>
    </r>
  </si>
  <si>
    <t>₡83 174 753</t>
  </si>
  <si>
    <t>₡68 547 718</t>
  </si>
  <si>
    <r>
      <t xml:space="preserve">Incidencias y gestión de normativa y políticas publicas
</t>
    </r>
    <r>
      <rPr>
        <sz val="9"/>
        <color theme="1"/>
        <rFont val="Calibri (Cuerpo)"/>
      </rPr>
      <t>(menos dato del trimestre)</t>
    </r>
  </si>
  <si>
    <t> ₡133 347 901</t>
  </si>
  <si>
    <t>₡117 503 063</t>
  </si>
  <si>
    <t>₡250 850 964. (IE+IS)</t>
  </si>
  <si>
    <t>Soporte administrativo</t>
  </si>
  <si>
    <t> --------</t>
  </si>
  <si>
    <t> ---------</t>
  </si>
  <si>
    <t> ------------</t>
  </si>
  <si>
    <t> ₡1 264 180 827</t>
  </si>
  <si>
    <t>₡1 605 281 641</t>
  </si>
  <si>
    <t>₡2 869 462 468</t>
  </si>
  <si>
    <t>(AA+CS+TI+PL+ DP)</t>
  </si>
  <si>
    <t>INAMU. INFORME AL IVTRIMESTRE. RESUMEN DE LA PRODUCCIÓN INTERMEDIA ACUMULADA (30 setiembre 2020)</t>
  </si>
  <si>
    <t>Ejecución acumulada al 31 de diciembre 2020</t>
  </si>
  <si>
    <t>% de ejecución acumulada al 31 de diciembre 2020</t>
  </si>
  <si>
    <t>Ejecución IV Trimestre con remuneraciones</t>
  </si>
  <si>
    <t>Ejecución total acumulada al 31 de Diciembre con remuneraciones</t>
  </si>
  <si>
    <t>% de ejecución presupuestaria acumulada 31 de diciembre</t>
  </si>
  <si>
    <t>₡151 722 471 
(IO)</t>
  </si>
  <si>
    <t xml:space="preserve">Transferencia  Comisión Nacional de Emergencia CNE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</si>
</sst>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₡&quot;#,##0;[Red]\-&quot;₡&quot;#,##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 * #,##0.00_ ;_ * \-#,##0.00_ ;_ * &quot;-&quot;??_ ;_ @_ "/>
    <numFmt numFmtId="165" formatCode="[$₡-140A]#,##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ourier New"/>
      <family val="3"/>
    </font>
    <font>
      <b/>
      <sz val="11"/>
      <name val="Calibri"/>
      <family val="2"/>
      <scheme val="minor"/>
    </font>
    <font>
      <b/>
      <sz val="11"/>
      <color rgb="FFCC66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Century Gothic"/>
      <family val="1"/>
    </font>
    <font>
      <b/>
      <sz val="14"/>
      <color theme="1"/>
      <name val="Century Gothic"/>
      <family val="2"/>
    </font>
    <font>
      <b/>
      <sz val="14"/>
      <color indexed="8"/>
      <name val="Century Gothic"/>
      <family val="2"/>
    </font>
    <font>
      <sz val="14"/>
      <name val="Century Gothic"/>
      <family val="2"/>
    </font>
    <font>
      <sz val="14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sz val="12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1"/>
    </font>
    <font>
      <sz val="12"/>
      <color indexed="8"/>
      <name val="Century Gothic"/>
      <family val="1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(Cuerpo)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0" fillId="0" borderId="0" xfId="0" applyNumberFormat="1"/>
    <xf numFmtId="4" fontId="4" fillId="0" borderId="1" xfId="0" applyNumberFormat="1" applyFont="1" applyBorder="1" applyAlignment="1">
      <alignment vertical="center"/>
    </xf>
    <xf numFmtId="0" fontId="0" fillId="0" borderId="0" xfId="0" applyBorder="1"/>
    <xf numFmtId="0" fontId="3" fillId="0" borderId="0" xfId="0" applyFont="1" applyFill="1" applyAlignment="1">
      <alignment horizontal="center"/>
    </xf>
    <xf numFmtId="0" fontId="0" fillId="0" borderId="0" xfId="0"/>
    <xf numFmtId="4" fontId="4" fillId="2" borderId="14" xfId="0" applyNumberFormat="1" applyFont="1" applyFill="1" applyBorder="1" applyAlignment="1">
      <alignment vertical="center"/>
    </xf>
    <xf numFmtId="4" fontId="4" fillId="2" borderId="15" xfId="0" applyNumberFormat="1" applyFont="1" applyFill="1" applyBorder="1" applyAlignment="1">
      <alignment vertical="center"/>
    </xf>
    <xf numFmtId="49" fontId="6" fillId="0" borderId="0" xfId="0" applyNumberFormat="1" applyFont="1"/>
    <xf numFmtId="4" fontId="6" fillId="0" borderId="0" xfId="0" applyNumberFormat="1" applyFont="1"/>
    <xf numFmtId="0" fontId="3" fillId="0" borderId="0" xfId="0" applyFont="1" applyFill="1" applyBorder="1" applyAlignment="1">
      <alignment horizontal="center"/>
    </xf>
    <xf numFmtId="3" fontId="0" fillId="0" borderId="0" xfId="0" applyNumberFormat="1"/>
    <xf numFmtId="49" fontId="5" fillId="2" borderId="15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32" xfId="0" quotePrefix="1" applyNumberFormat="1" applyFont="1" applyFill="1" applyBorder="1" applyAlignment="1">
      <alignment horizontal="center" vertical="center"/>
    </xf>
    <xf numFmtId="0" fontId="5" fillId="2" borderId="33" xfId="0" applyFont="1" applyFill="1" applyBorder="1"/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/>
    <xf numFmtId="3" fontId="0" fillId="0" borderId="0" xfId="0" applyNumberFormat="1" applyAlignment="1">
      <alignment vertical="center"/>
    </xf>
    <xf numFmtId="0" fontId="8" fillId="0" borderId="0" xfId="0" applyFont="1" applyAlignment="1">
      <alignment vertical="top" wrapText="1"/>
    </xf>
    <xf numFmtId="3" fontId="5" fillId="0" borderId="30" xfId="0" applyNumberFormat="1" applyFont="1" applyBorder="1" applyAlignment="1">
      <alignment horizontal="center" vertical="top" wrapText="1"/>
    </xf>
    <xf numFmtId="3" fontId="5" fillId="0" borderId="31" xfId="0" applyNumberFormat="1" applyFont="1" applyBorder="1" applyAlignment="1">
      <alignment vertical="top" wrapText="1"/>
    </xf>
    <xf numFmtId="3" fontId="5" fillId="0" borderId="15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32" xfId="0" applyNumberFormat="1" applyFont="1" applyBorder="1" applyAlignment="1">
      <alignment horizontal="center" vertical="top" wrapText="1"/>
    </xf>
    <xf numFmtId="3" fontId="5" fillId="0" borderId="33" xfId="0" applyNumberFormat="1" applyFont="1" applyBorder="1" applyAlignment="1">
      <alignment vertical="top" wrapText="1"/>
    </xf>
    <xf numFmtId="49" fontId="5" fillId="2" borderId="30" xfId="0" quotePrefix="1" applyNumberFormat="1" applyFont="1" applyFill="1" applyBorder="1" applyAlignment="1">
      <alignment horizontal="center" vertical="center"/>
    </xf>
    <xf numFmtId="0" fontId="5" fillId="2" borderId="31" xfId="0" applyFont="1" applyFill="1" applyBorder="1"/>
    <xf numFmtId="3" fontId="5" fillId="0" borderId="31" xfId="0" applyNumberFormat="1" applyFont="1" applyBorder="1"/>
    <xf numFmtId="3" fontId="5" fillId="0" borderId="1" xfId="0" applyNumberFormat="1" applyFont="1" applyBorder="1"/>
    <xf numFmtId="0" fontId="0" fillId="0" borderId="1" xfId="0" applyBorder="1"/>
    <xf numFmtId="3" fontId="5" fillId="0" borderId="37" xfId="0" applyNumberFormat="1" applyFont="1" applyBorder="1"/>
    <xf numFmtId="3" fontId="5" fillId="0" borderId="4" xfId="0" applyNumberFormat="1" applyFont="1" applyBorder="1"/>
    <xf numFmtId="0" fontId="0" fillId="0" borderId="4" xfId="0" applyBorder="1"/>
    <xf numFmtId="3" fontId="4" fillId="2" borderId="38" xfId="0" applyNumberFormat="1" applyFont="1" applyFill="1" applyBorder="1" applyAlignment="1">
      <alignment vertical="center"/>
    </xf>
    <xf numFmtId="3" fontId="4" fillId="2" borderId="39" xfId="0" applyNumberFormat="1" applyFont="1" applyFill="1" applyBorder="1" applyAlignment="1">
      <alignment vertical="center"/>
    </xf>
    <xf numFmtId="3" fontId="5" fillId="0" borderId="33" xfId="0" applyNumberFormat="1" applyFont="1" applyBorder="1"/>
    <xf numFmtId="3" fontId="5" fillId="0" borderId="40" xfId="0" applyNumberFormat="1" applyFont="1" applyBorder="1"/>
    <xf numFmtId="3" fontId="4" fillId="2" borderId="41" xfId="0" applyNumberFormat="1" applyFont="1" applyFill="1" applyBorder="1" applyAlignment="1">
      <alignment vertical="center"/>
    </xf>
    <xf numFmtId="3" fontId="5" fillId="0" borderId="37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5" fillId="0" borderId="40" xfId="0" applyNumberFormat="1" applyFont="1" applyBorder="1" applyAlignment="1">
      <alignment vertical="top" wrapText="1"/>
    </xf>
    <xf numFmtId="3" fontId="5" fillId="0" borderId="38" xfId="0" applyNumberFormat="1" applyFont="1" applyBorder="1" applyAlignment="1">
      <alignment vertical="top" wrapText="1"/>
    </xf>
    <xf numFmtId="3" fontId="5" fillId="0" borderId="39" xfId="0" applyNumberFormat="1" applyFont="1" applyBorder="1" applyAlignment="1">
      <alignment vertical="top" wrapText="1"/>
    </xf>
    <xf numFmtId="3" fontId="5" fillId="0" borderId="41" xfId="0" applyNumberFormat="1" applyFont="1" applyBorder="1" applyAlignment="1">
      <alignment vertical="top" wrapText="1"/>
    </xf>
    <xf numFmtId="0" fontId="3" fillId="3" borderId="3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3" fontId="3" fillId="5" borderId="35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24" xfId="0" applyNumberFormat="1" applyFont="1" applyFill="1" applyBorder="1" applyAlignment="1">
      <alignment vertical="center"/>
    </xf>
    <xf numFmtId="3" fontId="7" fillId="5" borderId="3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Fill="1" applyBorder="1" applyAlignment="1"/>
    <xf numFmtId="0" fontId="9" fillId="0" borderId="0" xfId="0" applyFont="1" applyFill="1" applyAlignment="1"/>
    <xf numFmtId="0" fontId="11" fillId="0" borderId="0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3" fontId="11" fillId="2" borderId="14" xfId="0" applyNumberFormat="1" applyFont="1" applyFill="1" applyBorder="1" applyAlignment="1">
      <alignment vertical="center"/>
    </xf>
    <xf numFmtId="3" fontId="11" fillId="0" borderId="20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horizontal="right" vertical="center" wrapText="1"/>
    </xf>
    <xf numFmtId="3" fontId="12" fillId="0" borderId="20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center" vertical="center"/>
    </xf>
    <xf numFmtId="3" fontId="11" fillId="2" borderId="15" xfId="0" applyNumberFormat="1" applyFont="1" applyFill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3" fontId="9" fillId="4" borderId="13" xfId="0" applyNumberFormat="1" applyFont="1" applyFill="1" applyBorder="1" applyAlignment="1">
      <alignment horizontal="right" vertical="center" wrapText="1"/>
    </xf>
    <xf numFmtId="3" fontId="9" fillId="4" borderId="24" xfId="0" applyNumberFormat="1" applyFont="1" applyFill="1" applyBorder="1" applyAlignment="1">
      <alignment vertical="center"/>
    </xf>
    <xf numFmtId="3" fontId="9" fillId="4" borderId="13" xfId="0" applyNumberFormat="1" applyFont="1" applyFill="1" applyBorder="1" applyAlignment="1">
      <alignment vertical="center"/>
    </xf>
    <xf numFmtId="3" fontId="9" fillId="4" borderId="11" xfId="0" applyNumberFormat="1" applyFont="1" applyFill="1" applyBorder="1" applyAlignment="1">
      <alignment vertical="center"/>
    </xf>
    <xf numFmtId="3" fontId="9" fillId="4" borderId="12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/>
    </xf>
    <xf numFmtId="3" fontId="9" fillId="4" borderId="10" xfId="0" applyNumberFormat="1" applyFont="1" applyFill="1" applyBorder="1" applyAlignment="1">
      <alignment vertical="center"/>
    </xf>
    <xf numFmtId="0" fontId="3" fillId="3" borderId="46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4" fontId="4" fillId="2" borderId="0" xfId="0" applyNumberFormat="1" applyFont="1" applyFill="1"/>
    <xf numFmtId="4" fontId="3" fillId="2" borderId="31" xfId="0" applyNumberFormat="1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" fontId="3" fillId="2" borderId="48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3" fillId="2" borderId="39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2" borderId="41" xfId="0" applyNumberFormat="1" applyFont="1" applyFill="1" applyBorder="1" applyAlignment="1">
      <alignment horizontal="right" vertical="center"/>
    </xf>
    <xf numFmtId="4" fontId="3" fillId="5" borderId="46" xfId="0" applyNumberFormat="1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4" fillId="0" borderId="31" xfId="0" applyNumberFormat="1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3" fontId="3" fillId="6" borderId="13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top" wrapText="1"/>
    </xf>
    <xf numFmtId="0" fontId="14" fillId="2" borderId="0" xfId="1" applyFont="1" applyFill="1" applyAlignment="1">
      <alignment vertical="top" wrapText="1"/>
    </xf>
    <xf numFmtId="0" fontId="15" fillId="2" borderId="0" xfId="1" applyFont="1" applyFill="1" applyAlignment="1">
      <alignment vertical="top" wrapText="1"/>
    </xf>
    <xf numFmtId="0" fontId="13" fillId="2" borderId="0" xfId="1" applyFont="1" applyFill="1" applyAlignment="1">
      <alignment vertical="center" wrapText="1"/>
    </xf>
    <xf numFmtId="0" fontId="16" fillId="0" borderId="0" xfId="1" applyFont="1" applyAlignment="1">
      <alignment vertical="top" wrapText="1"/>
    </xf>
    <xf numFmtId="0" fontId="17" fillId="2" borderId="0" xfId="1" applyFont="1" applyFill="1" applyAlignment="1">
      <alignment vertical="top" wrapText="1"/>
    </xf>
    <xf numFmtId="3" fontId="11" fillId="2" borderId="3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4" fontId="4" fillId="2" borderId="32" xfId="0" applyNumberFormat="1" applyFont="1" applyFill="1" applyBorder="1" applyAlignment="1">
      <alignment vertical="center"/>
    </xf>
    <xf numFmtId="4" fontId="5" fillId="2" borderId="33" xfId="0" applyNumberFormat="1" applyFont="1" applyFill="1" applyBorder="1" applyAlignment="1">
      <alignment horizontal="right" vertical="center"/>
    </xf>
    <xf numFmtId="4" fontId="5" fillId="2" borderId="40" xfId="0" applyNumberFormat="1" applyFont="1" applyFill="1" applyBorder="1" applyAlignment="1">
      <alignment horizontal="right" vertical="center"/>
    </xf>
    <xf numFmtId="4" fontId="3" fillId="2" borderId="51" xfId="0" applyNumberFormat="1" applyFont="1" applyFill="1" applyBorder="1" applyAlignment="1">
      <alignment vertical="center"/>
    </xf>
    <xf numFmtId="4" fontId="3" fillId="2" borderId="34" xfId="0" applyNumberFormat="1" applyFont="1" applyFill="1" applyBorder="1" applyAlignment="1">
      <alignment horizontal="right" vertical="center"/>
    </xf>
    <xf numFmtId="4" fontId="3" fillId="2" borderId="52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19" fillId="2" borderId="0" xfId="1" applyFont="1" applyFill="1" applyAlignment="1">
      <alignment horizontal="left" vertical="top" wrapText="1"/>
    </xf>
    <xf numFmtId="0" fontId="21" fillId="2" borderId="0" xfId="1" applyFont="1" applyFill="1" applyAlignment="1">
      <alignment vertical="top" wrapText="1"/>
    </xf>
    <xf numFmtId="0" fontId="22" fillId="2" borderId="0" xfId="1" applyFont="1" applyFill="1" applyAlignment="1">
      <alignment horizontal="left" vertical="top" wrapText="1"/>
    </xf>
    <xf numFmtId="0" fontId="20" fillId="2" borderId="0" xfId="1" applyFont="1" applyFill="1" applyAlignment="1">
      <alignment horizontal="left" vertical="top" wrapText="1"/>
    </xf>
    <xf numFmtId="0" fontId="14" fillId="2" borderId="0" xfId="1" applyFont="1" applyFill="1" applyAlignment="1">
      <alignment horizontal="center" wrapText="1"/>
    </xf>
    <xf numFmtId="0" fontId="14" fillId="2" borderId="0" xfId="1" applyFont="1" applyFill="1" applyAlignment="1">
      <alignment horizontal="left" vertical="top" wrapText="1"/>
    </xf>
    <xf numFmtId="0" fontId="23" fillId="2" borderId="0" xfId="1" applyFont="1" applyFill="1" applyAlignment="1">
      <alignment horizontal="left" vertical="top" wrapText="1"/>
    </xf>
    <xf numFmtId="0" fontId="24" fillId="2" borderId="0" xfId="1" applyFont="1" applyFill="1" applyAlignment="1">
      <alignment vertical="top" wrapText="1"/>
    </xf>
    <xf numFmtId="0" fontId="15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left" vertical="top" wrapText="1"/>
    </xf>
    <xf numFmtId="0" fontId="15" fillId="2" borderId="53" xfId="1" applyFont="1" applyFill="1" applyBorder="1" applyAlignment="1">
      <alignment horizontal="left" vertical="top" wrapText="1"/>
    </xf>
    <xf numFmtId="0" fontId="23" fillId="2" borderId="55" xfId="1" applyFont="1" applyFill="1" applyBorder="1" applyAlignment="1">
      <alignment horizontal="left" vertical="top" wrapText="1"/>
    </xf>
    <xf numFmtId="0" fontId="24" fillId="2" borderId="55" xfId="1" applyFont="1" applyFill="1" applyBorder="1" applyAlignment="1">
      <alignment vertical="top" wrapText="1"/>
    </xf>
    <xf numFmtId="0" fontId="25" fillId="2" borderId="56" xfId="1" applyFont="1" applyFill="1" applyBorder="1" applyAlignment="1">
      <alignment vertical="top" wrapText="1"/>
    </xf>
    <xf numFmtId="0" fontId="25" fillId="2" borderId="0" xfId="1" applyFont="1" applyFill="1" applyAlignment="1">
      <alignment vertical="top" wrapText="1"/>
    </xf>
    <xf numFmtId="0" fontId="26" fillId="7" borderId="60" xfId="1" applyFont="1" applyFill="1" applyBorder="1" applyAlignment="1">
      <alignment vertical="center" wrapText="1"/>
    </xf>
    <xf numFmtId="0" fontId="19" fillId="7" borderId="71" xfId="1" applyFont="1" applyFill="1" applyBorder="1" applyAlignment="1">
      <alignment vertical="center" wrapText="1"/>
    </xf>
    <xf numFmtId="0" fontId="26" fillId="7" borderId="72" xfId="1" applyFont="1" applyFill="1" applyBorder="1" applyAlignment="1">
      <alignment vertical="center" wrapText="1"/>
    </xf>
    <xf numFmtId="0" fontId="19" fillId="7" borderId="77" xfId="1" applyFont="1" applyFill="1" applyBorder="1" applyAlignment="1">
      <alignment vertical="center" wrapText="1"/>
    </xf>
    <xf numFmtId="0" fontId="14" fillId="2" borderId="0" xfId="1" applyFont="1" applyFill="1" applyAlignment="1">
      <alignment horizontal="center" vertical="top" wrapText="1"/>
    </xf>
    <xf numFmtId="0" fontId="28" fillId="0" borderId="46" xfId="1" applyFont="1" applyBorder="1" applyAlignment="1">
      <alignment horizontal="left" vertical="top" wrapText="1"/>
    </xf>
    <xf numFmtId="0" fontId="25" fillId="2" borderId="0" xfId="1" applyFont="1" applyFill="1" applyAlignment="1">
      <alignment horizontal="center" vertical="top" wrapText="1"/>
    </xf>
    <xf numFmtId="0" fontId="29" fillId="0" borderId="46" xfId="1" applyFont="1" applyBorder="1" applyAlignment="1">
      <alignment horizontal="left" vertical="top" wrapText="1"/>
    </xf>
    <xf numFmtId="0" fontId="30" fillId="0" borderId="46" xfId="1" applyFont="1" applyBorder="1" applyAlignment="1" applyProtection="1">
      <alignment horizontal="center" vertical="top" wrapText="1"/>
      <protection hidden="1"/>
    </xf>
    <xf numFmtId="0" fontId="30" fillId="0" borderId="46" xfId="1" applyFont="1" applyBorder="1" applyAlignment="1" applyProtection="1">
      <alignment vertical="top" wrapText="1"/>
      <protection hidden="1"/>
    </xf>
    <xf numFmtId="0" fontId="29" fillId="0" borderId="46" xfId="1" applyFont="1" applyBorder="1" applyAlignment="1">
      <alignment horizontal="left" vertical="top"/>
    </xf>
    <xf numFmtId="0" fontId="13" fillId="2" borderId="0" xfId="1" applyFont="1" applyFill="1" applyAlignment="1">
      <alignment horizontal="center" wrapText="1"/>
    </xf>
    <xf numFmtId="0" fontId="13" fillId="2" borderId="0" xfId="1" applyFont="1" applyFill="1" applyAlignment="1">
      <alignment horizontal="left" vertical="top" wrapText="1"/>
    </xf>
    <xf numFmtId="0" fontId="24" fillId="2" borderId="64" xfId="1" applyFont="1" applyFill="1" applyBorder="1" applyAlignment="1">
      <alignment vertical="top" wrapText="1"/>
    </xf>
    <xf numFmtId="0" fontId="31" fillId="0" borderId="0" xfId="0" applyFont="1"/>
    <xf numFmtId="0" fontId="32" fillId="7" borderId="57" xfId="1" applyFont="1" applyFill="1" applyBorder="1" applyAlignment="1">
      <alignment vertical="center"/>
    </xf>
    <xf numFmtId="0" fontId="32" fillId="7" borderId="62" xfId="1" applyFont="1" applyFill="1" applyBorder="1" applyAlignment="1">
      <alignment horizontal="center" vertical="center"/>
    </xf>
    <xf numFmtId="0" fontId="32" fillId="7" borderId="62" xfId="1" applyFont="1" applyFill="1" applyBorder="1" applyAlignment="1">
      <alignment horizontal="center" vertical="center" wrapText="1"/>
    </xf>
    <xf numFmtId="0" fontId="31" fillId="0" borderId="63" xfId="1" applyFont="1" applyBorder="1" applyAlignment="1">
      <alignment horizontal="center" vertical="top" wrapText="1"/>
    </xf>
    <xf numFmtId="0" fontId="31" fillId="0" borderId="63" xfId="1" applyFont="1" applyBorder="1" applyAlignment="1">
      <alignment horizontal="center" vertical="top"/>
    </xf>
    <xf numFmtId="0" fontId="31" fillId="0" borderId="59" xfId="1" applyFont="1" applyBorder="1" applyAlignment="1">
      <alignment horizontal="center" vertical="top" wrapText="1"/>
    </xf>
    <xf numFmtId="0" fontId="33" fillId="0" borderId="58" xfId="1" applyFont="1" applyBorder="1" applyAlignment="1">
      <alignment horizontal="left" vertical="top" wrapText="1"/>
    </xf>
    <xf numFmtId="0" fontId="33" fillId="0" borderId="62" xfId="1" applyFont="1" applyBorder="1" applyAlignment="1">
      <alignment horizontal="left" vertical="top" wrapText="1"/>
    </xf>
    <xf numFmtId="0" fontId="34" fillId="0" borderId="82" xfId="1" applyFont="1" applyBorder="1" applyAlignment="1" applyProtection="1">
      <alignment horizontal="center" vertical="top" wrapText="1"/>
      <protection hidden="1"/>
    </xf>
    <xf numFmtId="0" fontId="34" fillId="0" borderId="83" xfId="1" applyFont="1" applyBorder="1" applyAlignment="1" applyProtection="1">
      <alignment horizontal="center" vertical="top" wrapText="1"/>
      <protection hidden="1"/>
    </xf>
    <xf numFmtId="0" fontId="34" fillId="0" borderId="84" xfId="1" applyFont="1" applyBorder="1" applyAlignment="1" applyProtection="1">
      <alignment horizontal="center" vertical="top" wrapText="1"/>
      <protection hidden="1"/>
    </xf>
    <xf numFmtId="0" fontId="35" fillId="8" borderId="61" xfId="1" applyFont="1" applyFill="1" applyBorder="1" applyAlignment="1" applyProtection="1">
      <alignment horizontal="center" vertical="top" wrapText="1"/>
      <protection hidden="1"/>
    </xf>
    <xf numFmtId="0" fontId="31" fillId="0" borderId="0" xfId="0" applyFont="1" applyAlignment="1">
      <alignment vertical="top"/>
    </xf>
    <xf numFmtId="0" fontId="34" fillId="0" borderId="85" xfId="1" applyFont="1" applyBorder="1" applyAlignment="1" applyProtection="1">
      <alignment horizontal="center" vertical="top" wrapText="1"/>
      <protection hidden="1"/>
    </xf>
    <xf numFmtId="0" fontId="34" fillId="0" borderId="86" xfId="1" applyFont="1" applyBorder="1" applyAlignment="1" applyProtection="1">
      <alignment horizontal="center" vertical="top" wrapText="1"/>
      <protection hidden="1"/>
    </xf>
    <xf numFmtId="0" fontId="34" fillId="0" borderId="87" xfId="1" applyFont="1" applyBorder="1" applyAlignment="1" applyProtection="1">
      <alignment horizontal="center" vertical="top" wrapText="1"/>
      <protection hidden="1"/>
    </xf>
    <xf numFmtId="0" fontId="35" fillId="8" borderId="62" xfId="1" applyFont="1" applyFill="1" applyBorder="1" applyAlignment="1" applyProtection="1">
      <alignment horizontal="center" vertical="top" wrapText="1"/>
      <protection hidden="1"/>
    </xf>
    <xf numFmtId="0" fontId="36" fillId="0" borderId="91" xfId="0" applyFont="1" applyBorder="1" applyAlignment="1">
      <alignment vertical="top" wrapText="1"/>
    </xf>
    <xf numFmtId="0" fontId="37" fillId="0" borderId="46" xfId="0" applyFont="1" applyBorder="1" applyAlignment="1">
      <alignment vertical="top" wrapText="1"/>
    </xf>
    <xf numFmtId="0" fontId="36" fillId="0" borderId="46" xfId="0" applyFont="1" applyBorder="1" applyAlignment="1">
      <alignment vertical="top" wrapText="1"/>
    </xf>
    <xf numFmtId="0" fontId="40" fillId="0" borderId="46" xfId="0" applyFont="1" applyBorder="1" applyAlignment="1">
      <alignment vertical="top" wrapText="1"/>
    </xf>
    <xf numFmtId="10" fontId="41" fillId="0" borderId="46" xfId="0" applyNumberFormat="1" applyFont="1" applyBorder="1" applyAlignment="1">
      <alignment vertical="top" wrapText="1"/>
    </xf>
    <xf numFmtId="10" fontId="41" fillId="0" borderId="46" xfId="82" applyNumberFormat="1" applyFont="1" applyBorder="1" applyAlignment="1">
      <alignment vertical="top" wrapText="1"/>
    </xf>
    <xf numFmtId="6" fontId="42" fillId="0" borderId="46" xfId="0" applyNumberFormat="1" applyFont="1" applyBorder="1" applyAlignment="1">
      <alignment horizontal="right" vertical="top" wrapText="1"/>
    </xf>
    <xf numFmtId="0" fontId="42" fillId="0" borderId="46" xfId="0" applyFont="1" applyBorder="1" applyAlignment="1">
      <alignment horizontal="right" vertical="top" wrapText="1"/>
    </xf>
    <xf numFmtId="0" fontId="42" fillId="0" borderId="46" xfId="0" applyFont="1" applyBorder="1" applyAlignment="1">
      <alignment vertical="top" wrapText="1"/>
    </xf>
    <xf numFmtId="6" fontId="42" fillId="0" borderId="46" xfId="0" applyNumberFormat="1" applyFont="1" applyBorder="1" applyAlignment="1">
      <alignment vertical="top" wrapText="1"/>
    </xf>
    <xf numFmtId="10" fontId="44" fillId="0" borderId="92" xfId="0" applyNumberFormat="1" applyFont="1" applyBorder="1" applyAlignment="1">
      <alignment horizontal="right" vertical="top" wrapText="1"/>
    </xf>
    <xf numFmtId="1" fontId="41" fillId="0" borderId="46" xfId="0" applyNumberFormat="1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92" xfId="0" applyBorder="1" applyAlignment="1">
      <alignment horizontal="right" vertical="top" wrapText="1"/>
    </xf>
    <xf numFmtId="6" fontId="43" fillId="0" borderId="46" xfId="0" applyNumberFormat="1" applyFont="1" applyBorder="1" applyAlignment="1">
      <alignment horizontal="right" vertical="top" wrapText="1"/>
    </xf>
    <xf numFmtId="10" fontId="44" fillId="0" borderId="46" xfId="0" applyNumberFormat="1" applyFont="1" applyBorder="1" applyAlignment="1">
      <alignment vertical="top" wrapText="1"/>
    </xf>
    <xf numFmtId="0" fontId="43" fillId="0" borderId="46" xfId="0" applyFont="1" applyBorder="1" applyAlignment="1">
      <alignment horizontal="right" vertical="top" wrapText="1"/>
    </xf>
    <xf numFmtId="0" fontId="45" fillId="0" borderId="46" xfId="0" applyFont="1" applyBorder="1" applyAlignment="1">
      <alignment vertical="top" wrapText="1"/>
    </xf>
    <xf numFmtId="10" fontId="45" fillId="0" borderId="46" xfId="82" applyNumberFormat="1" applyFont="1" applyBorder="1" applyAlignment="1">
      <alignment vertical="top" wrapText="1"/>
    </xf>
    <xf numFmtId="0" fontId="47" fillId="0" borderId="46" xfId="0" applyFont="1" applyBorder="1" applyAlignment="1">
      <alignment horizontal="right" vertical="top" wrapText="1"/>
    </xf>
    <xf numFmtId="0" fontId="47" fillId="0" borderId="46" xfId="0" applyFont="1" applyBorder="1" applyAlignment="1">
      <alignment vertical="top" wrapText="1"/>
    </xf>
    <xf numFmtId="10" fontId="46" fillId="0" borderId="46" xfId="0" applyNumberFormat="1" applyFont="1" applyBorder="1" applyAlignment="1">
      <alignment vertical="top" wrapText="1"/>
    </xf>
    <xf numFmtId="0" fontId="38" fillId="0" borderId="93" xfId="0" applyFont="1" applyBorder="1" applyAlignment="1">
      <alignment vertical="top" wrapText="1"/>
    </xf>
    <xf numFmtId="0" fontId="45" fillId="0" borderId="94" xfId="0" applyFont="1" applyBorder="1" applyAlignment="1">
      <alignment vertical="top" wrapText="1"/>
    </xf>
    <xf numFmtId="10" fontId="45" fillId="0" borderId="94" xfId="82" applyNumberFormat="1" applyFont="1" applyBorder="1" applyAlignment="1">
      <alignment vertical="top" wrapText="1"/>
    </xf>
    <xf numFmtId="0" fontId="0" fillId="0" borderId="94" xfId="0" applyBorder="1" applyAlignment="1">
      <alignment vertical="top" wrapText="1"/>
    </xf>
    <xf numFmtId="0" fontId="47" fillId="0" borderId="94" xfId="0" applyFont="1" applyBorder="1" applyAlignment="1">
      <alignment horizontal="right" vertical="top" wrapText="1"/>
    </xf>
    <xf numFmtId="0" fontId="47" fillId="0" borderId="94" xfId="0" applyFont="1" applyBorder="1" applyAlignment="1">
      <alignment vertical="top" wrapText="1"/>
    </xf>
    <xf numFmtId="0" fontId="42" fillId="0" borderId="94" xfId="0" applyFont="1" applyBorder="1" applyAlignment="1">
      <alignment horizontal="right" vertical="top" wrapText="1"/>
    </xf>
    <xf numFmtId="10" fontId="46" fillId="0" borderId="94" xfId="0" applyNumberFormat="1" applyFont="1" applyBorder="1" applyAlignment="1">
      <alignment vertical="top" wrapText="1"/>
    </xf>
    <xf numFmtId="0" fontId="0" fillId="0" borderId="95" xfId="0" applyBorder="1" applyAlignment="1">
      <alignment horizontal="right" vertical="top" wrapText="1"/>
    </xf>
    <xf numFmtId="0" fontId="20" fillId="2" borderId="0" xfId="1" applyFont="1" applyFill="1" applyBorder="1" applyAlignment="1">
      <alignment horizontal="left" vertical="top" wrapText="1"/>
    </xf>
    <xf numFmtId="0" fontId="25" fillId="2" borderId="0" xfId="1" applyFont="1" applyFill="1" applyBorder="1" applyAlignment="1">
      <alignment horizontal="left" vertical="top" wrapText="1"/>
    </xf>
    <xf numFmtId="1" fontId="41" fillId="0" borderId="46" xfId="82" applyNumberFormat="1" applyFont="1" applyBorder="1" applyAlignment="1">
      <alignment vertical="top" wrapText="1"/>
    </xf>
    <xf numFmtId="1" fontId="48" fillId="0" borderId="46" xfId="0" applyNumberFormat="1" applyFont="1" applyBorder="1" applyAlignment="1">
      <alignment vertical="top" wrapText="1"/>
    </xf>
    <xf numFmtId="0" fontId="49" fillId="7" borderId="81" xfId="1" applyFont="1" applyFill="1" applyBorder="1" applyAlignment="1">
      <alignment horizontal="center" vertical="center"/>
    </xf>
    <xf numFmtId="0" fontId="49" fillId="7" borderId="46" xfId="1" applyFont="1" applyFill="1" applyBorder="1" applyAlignment="1">
      <alignment horizontal="center" vertical="center" wrapText="1"/>
    </xf>
    <xf numFmtId="0" fontId="49" fillId="7" borderId="46" xfId="1" applyFont="1" applyFill="1" applyBorder="1" applyAlignment="1">
      <alignment horizontal="center" vertical="center"/>
    </xf>
    <xf numFmtId="0" fontId="49" fillId="7" borderId="6" xfId="1" applyFont="1" applyFill="1" applyBorder="1" applyAlignment="1">
      <alignment horizontal="center" vertical="center"/>
    </xf>
    <xf numFmtId="0" fontId="0" fillId="0" borderId="46" xfId="0" applyBorder="1" applyAlignment="1">
      <alignment horizontal="right" vertical="top" wrapText="1"/>
    </xf>
    <xf numFmtId="0" fontId="49" fillId="7" borderId="81" xfId="1" applyFont="1" applyFill="1" applyBorder="1" applyAlignment="1">
      <alignment horizontal="center" vertical="center" wrapText="1"/>
    </xf>
    <xf numFmtId="0" fontId="49" fillId="7" borderId="6" xfId="1" applyFont="1" applyFill="1" applyBorder="1" applyAlignment="1">
      <alignment horizontal="center" vertical="center" wrapText="1"/>
    </xf>
    <xf numFmtId="6" fontId="31" fillId="0" borderId="0" xfId="0" applyNumberFormat="1" applyFont="1"/>
    <xf numFmtId="3" fontId="12" fillId="0" borderId="20" xfId="0" applyNumberFormat="1" applyFont="1" applyFill="1" applyBorder="1" applyAlignment="1">
      <alignment vertical="center"/>
    </xf>
    <xf numFmtId="0" fontId="36" fillId="9" borderId="46" xfId="0" applyFont="1" applyFill="1" applyBorder="1" applyAlignment="1">
      <alignment vertical="top" wrapText="1"/>
    </xf>
    <xf numFmtId="0" fontId="36" fillId="9" borderId="92" xfId="0" applyFont="1" applyFill="1" applyBorder="1" applyAlignment="1">
      <alignment horizontal="left" vertical="top" wrapText="1"/>
    </xf>
    <xf numFmtId="1" fontId="36" fillId="9" borderId="46" xfId="0" applyNumberFormat="1" applyFont="1" applyFill="1" applyBorder="1" applyAlignment="1">
      <alignment vertical="top" wrapText="1"/>
    </xf>
    <xf numFmtId="10" fontId="36" fillId="9" borderId="46" xfId="82" applyNumberFormat="1" applyFont="1" applyFill="1" applyBorder="1" applyAlignment="1">
      <alignment vertical="top" wrapText="1"/>
    </xf>
    <xf numFmtId="0" fontId="36" fillId="0" borderId="46" xfId="0" applyFont="1" applyBorder="1" applyAlignment="1">
      <alignment horizontal="left" vertical="top" wrapText="1"/>
    </xf>
    <xf numFmtId="0" fontId="45" fillId="0" borderId="46" xfId="0" applyFont="1" applyBorder="1" applyAlignment="1">
      <alignment horizontal="right" vertical="top" wrapText="1"/>
    </xf>
    <xf numFmtId="10" fontId="45" fillId="0" borderId="46" xfId="82" applyNumberFormat="1" applyFont="1" applyBorder="1" applyAlignment="1">
      <alignment horizontal="right" vertical="top" wrapText="1"/>
    </xf>
    <xf numFmtId="6" fontId="47" fillId="0" borderId="46" xfId="0" applyNumberFormat="1" applyFont="1" applyBorder="1" applyAlignment="1">
      <alignment horizontal="right" vertical="top" wrapText="1"/>
    </xf>
    <xf numFmtId="10" fontId="46" fillId="0" borderId="46" xfId="0" applyNumberFormat="1" applyFont="1" applyBorder="1" applyAlignment="1">
      <alignment horizontal="right" vertical="top" wrapText="1"/>
    </xf>
    <xf numFmtId="0" fontId="31" fillId="0" borderId="0" xfId="0" applyFont="1" applyAlignment="1">
      <alignment horizontal="right"/>
    </xf>
    <xf numFmtId="0" fontId="50" fillId="0" borderId="0" xfId="0" applyFont="1"/>
    <xf numFmtId="10" fontId="31" fillId="0" borderId="0" xfId="0" applyNumberFormat="1" applyFont="1"/>
    <xf numFmtId="6" fontId="51" fillId="0" borderId="46" xfId="0" applyNumberFormat="1" applyFont="1" applyBorder="1" applyAlignment="1">
      <alignment vertical="top" wrapText="1"/>
    </xf>
    <xf numFmtId="0" fontId="52" fillId="0" borderId="46" xfId="0" applyFont="1" applyBorder="1" applyAlignment="1">
      <alignment vertical="top" wrapText="1"/>
    </xf>
    <xf numFmtId="6" fontId="51" fillId="0" borderId="46" xfId="0" applyNumberFormat="1" applyFont="1" applyBorder="1" applyAlignment="1">
      <alignment horizontal="right" vertical="top" wrapText="1"/>
    </xf>
    <xf numFmtId="6" fontId="2" fillId="0" borderId="94" xfId="0" applyNumberFormat="1" applyFont="1" applyFill="1" applyBorder="1" applyAlignment="1">
      <alignment vertical="top" wrapText="1"/>
    </xf>
    <xf numFmtId="0" fontId="31" fillId="0" borderId="0" xfId="0" applyFont="1" applyFill="1"/>
    <xf numFmtId="10" fontId="44" fillId="0" borderId="46" xfId="0" applyNumberFormat="1" applyFont="1" applyBorder="1" applyAlignment="1">
      <alignment horizontal="right" vertical="top" wrapText="1"/>
    </xf>
    <xf numFmtId="0" fontId="20" fillId="2" borderId="54" xfId="1" applyFont="1" applyFill="1" applyBorder="1" applyAlignment="1">
      <alignment horizontal="left" vertical="center" wrapText="1"/>
    </xf>
    <xf numFmtId="0" fontId="20" fillId="2" borderId="0" xfId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center" vertical="top" wrapText="1"/>
    </xf>
    <xf numFmtId="0" fontId="13" fillId="2" borderId="80" xfId="1" applyFont="1" applyFill="1" applyBorder="1" applyAlignment="1">
      <alignment horizontal="left" vertical="top" wrapText="1"/>
    </xf>
    <xf numFmtId="0" fontId="26" fillId="7" borderId="76" xfId="1" applyFont="1" applyFill="1" applyBorder="1" applyAlignment="1">
      <alignment horizontal="center" vertical="top" wrapText="1"/>
    </xf>
    <xf numFmtId="0" fontId="26" fillId="7" borderId="78" xfId="1" applyFont="1" applyFill="1" applyBorder="1" applyAlignment="1">
      <alignment horizontal="center" vertical="top" wrapText="1"/>
    </xf>
    <xf numFmtId="0" fontId="26" fillId="7" borderId="79" xfId="1" applyFont="1" applyFill="1" applyBorder="1" applyAlignment="1">
      <alignment horizontal="center" vertical="top" wrapText="1"/>
    </xf>
    <xf numFmtId="0" fontId="27" fillId="7" borderId="73" xfId="1" applyFont="1" applyFill="1" applyBorder="1" applyAlignment="1">
      <alignment horizontal="center" vertical="center" textRotation="45" wrapText="1"/>
    </xf>
    <xf numFmtId="0" fontId="27" fillId="7" borderId="69" xfId="1" applyFont="1" applyFill="1" applyBorder="1" applyAlignment="1">
      <alignment horizontal="center" vertical="center" textRotation="45" wrapText="1"/>
    </xf>
    <xf numFmtId="0" fontId="27" fillId="7" borderId="70" xfId="1" applyFont="1" applyFill="1" applyBorder="1" applyAlignment="1">
      <alignment horizontal="center" vertical="center" textRotation="45" wrapText="1"/>
    </xf>
    <xf numFmtId="0" fontId="27" fillId="7" borderId="74" xfId="1" applyFont="1" applyFill="1" applyBorder="1" applyAlignment="1">
      <alignment horizontal="center" vertical="center" textRotation="45" wrapText="1"/>
    </xf>
    <xf numFmtId="0" fontId="27" fillId="7" borderId="67" xfId="1" applyFont="1" applyFill="1" applyBorder="1" applyAlignment="1">
      <alignment horizontal="center" vertical="center" textRotation="45" wrapText="1"/>
    </xf>
    <xf numFmtId="0" fontId="27" fillId="7" borderId="68" xfId="1" applyFont="1" applyFill="1" applyBorder="1" applyAlignment="1">
      <alignment horizontal="center" vertical="center" textRotation="45" wrapText="1"/>
    </xf>
    <xf numFmtId="0" fontId="27" fillId="7" borderId="75" xfId="1" applyFont="1" applyFill="1" applyBorder="1" applyAlignment="1">
      <alignment horizontal="center" vertical="center" textRotation="45" wrapText="1"/>
    </xf>
    <xf numFmtId="0" fontId="27" fillId="7" borderId="65" xfId="1" applyFont="1" applyFill="1" applyBorder="1" applyAlignment="1">
      <alignment horizontal="center" vertical="center" textRotation="45" wrapText="1"/>
    </xf>
    <xf numFmtId="0" fontId="27" fillId="7" borderId="66" xfId="1" applyFont="1" applyFill="1" applyBorder="1" applyAlignment="1">
      <alignment horizontal="center" vertical="center" textRotation="45" wrapText="1"/>
    </xf>
    <xf numFmtId="0" fontId="12" fillId="0" borderId="88" xfId="0" applyFont="1" applyBorder="1" applyAlignment="1">
      <alignment horizontal="center" vertical="top" wrapText="1"/>
    </xf>
    <xf numFmtId="0" fontId="12" fillId="0" borderId="89" xfId="0" applyFont="1" applyBorder="1" applyAlignment="1">
      <alignment horizontal="center" vertical="top" wrapText="1"/>
    </xf>
    <xf numFmtId="0" fontId="12" fillId="0" borderId="90" xfId="0" applyFont="1" applyBorder="1" applyAlignment="1">
      <alignment horizontal="center" vertical="top" wrapText="1"/>
    </xf>
    <xf numFmtId="0" fontId="22" fillId="2" borderId="0" xfId="1" applyFont="1" applyFill="1" applyAlignment="1">
      <alignment horizontal="center" vertical="top" wrapText="1"/>
    </xf>
    <xf numFmtId="0" fontId="20" fillId="2" borderId="54" xfId="1" applyFont="1" applyFill="1" applyBorder="1" applyAlignment="1">
      <alignment horizontal="left" vertical="top" wrapText="1"/>
    </xf>
    <xf numFmtId="0" fontId="25" fillId="2" borderId="56" xfId="1" applyFont="1" applyFill="1" applyBorder="1" applyAlignment="1">
      <alignment horizontal="left" vertical="top" wrapText="1"/>
    </xf>
    <xf numFmtId="0" fontId="38" fillId="0" borderId="76" xfId="0" applyFont="1" applyBorder="1" applyAlignment="1">
      <alignment horizontal="center" vertical="top" wrapText="1"/>
    </xf>
    <xf numFmtId="0" fontId="38" fillId="0" borderId="78" xfId="0" applyFont="1" applyBorder="1" applyAlignment="1">
      <alignment horizontal="center" vertical="top" wrapText="1"/>
    </xf>
    <xf numFmtId="4" fontId="4" fillId="2" borderId="16" xfId="0" applyNumberFormat="1" applyFont="1" applyFill="1" applyBorder="1" applyAlignment="1">
      <alignment horizontal="left" vertical="center"/>
    </xf>
    <xf numFmtId="4" fontId="4" fillId="2" borderId="80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4" fontId="3" fillId="2" borderId="0" xfId="0" applyNumberFormat="1" applyFont="1" applyFill="1" applyAlignment="1">
      <alignment horizontal="center"/>
    </xf>
  </cellXfs>
  <cellStyles count="83">
    <cellStyle name="Millares 2" xfId="5" xr:uid="{A32521A8-4BD8-45C5-A455-9D7D8E06CD2D}"/>
    <cellStyle name="Millares 2 2" xfId="8" xr:uid="{6D08450F-A50D-4D0D-96B1-170BB5295DD5}"/>
    <cellStyle name="Millares 2 2 10" xfId="45" xr:uid="{2D2E62BB-E10A-4A8C-B259-0F195FAB9A79}"/>
    <cellStyle name="Millares 2 2 2" xfId="15" xr:uid="{55CEB4E0-D12C-4F0F-BC69-596E1008BB21}"/>
    <cellStyle name="Millares 2 2 2 2" xfId="31" xr:uid="{96876ACB-5445-486C-AEC1-44215A062C4C}"/>
    <cellStyle name="Millares 2 2 2 2 2" xfId="63" xr:uid="{2A8012AC-C8CD-49A9-AE13-6CF00E51972C}"/>
    <cellStyle name="Millares 2 2 2 3" xfId="78" xr:uid="{A1CC8041-8A86-49CA-9F46-17988B61EE18}"/>
    <cellStyle name="Millares 2 2 2 4" xfId="46" xr:uid="{33127A51-76AC-4D0C-A063-045D4C1EBDDD}"/>
    <cellStyle name="Millares 2 2 3" xfId="17" xr:uid="{11DB9105-409F-4E49-91C8-FC69CB03618B}"/>
    <cellStyle name="Millares 2 2 3 2" xfId="33" xr:uid="{9D07DB9D-A8BA-4C37-84C8-630EF582B8C5}"/>
    <cellStyle name="Millares 2 2 3 2 2" xfId="65" xr:uid="{9833D8B9-3C72-4866-87F4-CE8394AA2A01}"/>
    <cellStyle name="Millares 2 2 3 3" xfId="80" xr:uid="{1753B0A5-688D-44E1-9FCE-AA90648A8C31}"/>
    <cellStyle name="Millares 2 2 3 4" xfId="48" xr:uid="{CC4DFAF8-8F68-4058-9603-058F3B41F6D4}"/>
    <cellStyle name="Millares 2 2 4" xfId="20" xr:uid="{FC903D7B-C00B-46A9-9273-E3794F361423}"/>
    <cellStyle name="Millares 2 2 4 2" xfId="36" xr:uid="{0F205F59-3487-49F8-B96A-B6180F5DB327}"/>
    <cellStyle name="Millares 2 2 4 2 2" xfId="68" xr:uid="{A0BBC036-3A9E-4E49-9604-0CD42C9383C1}"/>
    <cellStyle name="Millares 2 2 4 3" xfId="81" xr:uid="{2257EC0F-276B-40E5-BAC1-E53425ECBD62}"/>
    <cellStyle name="Millares 2 2 4 4" xfId="49" xr:uid="{795C7E9C-003E-4DD4-A359-D0341AB58B88}"/>
    <cellStyle name="Millares 2 2 5" xfId="24" xr:uid="{F342BA9A-A1AF-47A7-91E9-8859FD488FC7}"/>
    <cellStyle name="Millares 2 2 5 2" xfId="40" xr:uid="{74FC9E82-54A4-4A23-9242-B07FF079B4AF}"/>
    <cellStyle name="Millares 2 2 5 2 2" xfId="72" xr:uid="{7738EC9B-15CC-4B25-A73C-082DF3EFDAE4}"/>
    <cellStyle name="Millares 2 2 5 3" xfId="56" xr:uid="{0A905F55-FE87-4482-8B98-D44CDC3E29C4}"/>
    <cellStyle name="Millares 2 2 6" xfId="26" xr:uid="{CC45BC30-936E-4117-868B-0CA217AD2AA7}"/>
    <cellStyle name="Millares 2 2 6 2" xfId="58" xr:uid="{40226A46-90B4-46BA-AF67-28D3F7C44737}"/>
    <cellStyle name="Millares 2 2 7" xfId="29" xr:uid="{A2D2F262-A904-499A-A8F3-5379BBE2F6A5}"/>
    <cellStyle name="Millares 2 2 7 2" xfId="61" xr:uid="{2361D548-1C3A-4B3F-BBE3-7C8F57731207}"/>
    <cellStyle name="Millares 2 2 8" xfId="42" xr:uid="{C8F14746-7D75-4912-81EF-4325D21410C2}"/>
    <cellStyle name="Millares 2 2 8 2" xfId="74" xr:uid="{D2272561-8CE9-4DC0-A62B-F855724EEC11}"/>
    <cellStyle name="Millares 2 2 9" xfId="77" xr:uid="{5003BC7C-09F4-4B2F-90E7-3D9F8E932F51}"/>
    <cellStyle name="Millares 3" xfId="14" xr:uid="{6D15DEB3-06AB-4E0C-A156-588E4181FF1C}"/>
    <cellStyle name="Millares 3 2" xfId="30" xr:uid="{AF7B4CAD-F4EC-4CF1-9C24-31571A8585AF}"/>
    <cellStyle name="Millares 3 2 2" xfId="62" xr:uid="{2E1AF4D9-0404-40D8-B13F-F38F47CCABD3}"/>
    <cellStyle name="Millares 3 3" xfId="50" xr:uid="{CB578857-020C-40BE-815A-6BDD1A28D1CF}"/>
    <cellStyle name="Millares 4" xfId="18" xr:uid="{6C587A51-0F57-4C75-BFFA-F89186EDDF44}"/>
    <cellStyle name="Millares 4 2" xfId="34" xr:uid="{22881E74-F62C-4C44-80C4-AF9AE7EDEF62}"/>
    <cellStyle name="Millares 4 2 2" xfId="66" xr:uid="{633AE94B-217C-48AD-88C0-A9B2C0E61617}"/>
    <cellStyle name="Millares 4 3" xfId="51" xr:uid="{1CE36023-A65B-4D10-AAB4-4865AAD0F4A8}"/>
    <cellStyle name="Millares 5" xfId="21" xr:uid="{512E10B6-C18E-49BD-A12F-3762E3F632A6}"/>
    <cellStyle name="Millares 5 2" xfId="37" xr:uid="{F0677FF8-EBCA-4385-BE57-16319C5C9403}"/>
    <cellStyle name="Millares 5 2 2" xfId="69" xr:uid="{859BF981-E392-402D-92EF-204B64D73490}"/>
    <cellStyle name="Millares 5 3" xfId="53" xr:uid="{E5B5E38A-DF67-443B-B939-C8EF75234492}"/>
    <cellStyle name="Millares 6" xfId="23" xr:uid="{FD567C45-1E90-4B10-9638-8B24B2160E18}"/>
    <cellStyle name="Millares 6 2" xfId="39" xr:uid="{3D711CF2-C8CE-450C-9D13-FABCF3C8595E}"/>
    <cellStyle name="Millares 6 2 2" xfId="71" xr:uid="{EBEF5261-F9FE-43FF-9566-5DCCF96E6F38}"/>
    <cellStyle name="Millares 6 3" xfId="55" xr:uid="{2B6A6C92-5CAC-4AED-A9F5-B37EF11281DB}"/>
    <cellStyle name="Millares 7" xfId="27" xr:uid="{6CF322AF-C144-413E-95C2-02CE8A9399FF}"/>
    <cellStyle name="Millares 7 2" xfId="59" xr:uid="{F09C25A5-94A3-46C1-80B3-84E86C718A5E}"/>
    <cellStyle name="Millares 8" xfId="43" xr:uid="{5E6244B5-719A-47D8-84AF-558E2A19AD6C}"/>
    <cellStyle name="Millares 8 2" xfId="75" xr:uid="{55B96738-9935-4A20-B41C-87937D13BA51}"/>
    <cellStyle name="Moneda 2" xfId="16" xr:uid="{E9F2371E-FCE8-49C2-9E9A-D818C5E5ED7E}"/>
    <cellStyle name="Moneda 2 2" xfId="32" xr:uid="{FE445C39-9DFE-42E4-B0CD-E655E8738CD9}"/>
    <cellStyle name="Moneda 2 2 2" xfId="64" xr:uid="{92C6D7FF-6C4E-48CC-80AF-A39D66B4F799}"/>
    <cellStyle name="Moneda 2 3" xfId="79" xr:uid="{5D75BBC5-F6A0-4ED2-8D1C-08B92B8BB1D5}"/>
    <cellStyle name="Moneda 2 4" xfId="47" xr:uid="{A4DA7601-CCF9-4AE8-9832-8CE075CFCB80}"/>
    <cellStyle name="Moneda 3" xfId="19" xr:uid="{51A8F847-D552-496F-8494-AC54ED1EC125}"/>
    <cellStyle name="Moneda 3 2" xfId="35" xr:uid="{FE84B6E5-7997-40CC-A0E3-B5DF6E984196}"/>
    <cellStyle name="Moneda 3 2 2" xfId="67" xr:uid="{A3F7D34A-A489-45E7-B7F4-6D1C6FA70C86}"/>
    <cellStyle name="Moneda 3 3" xfId="52" xr:uid="{D4ABE3A0-361B-4C21-9C4D-75A79BAF4D5E}"/>
    <cellStyle name="Moneda 4" xfId="22" xr:uid="{5CF93EE1-3FCC-49A4-A689-31CE3D3658CA}"/>
    <cellStyle name="Moneda 4 2" xfId="38" xr:uid="{D0936EB2-C3A4-44B6-821D-5FBE17C2A534}"/>
    <cellStyle name="Moneda 4 2 2" xfId="70" xr:uid="{2E29EE8B-318D-4080-842E-720F8046A9A7}"/>
    <cellStyle name="Moneda 4 3" xfId="54" xr:uid="{DBEB29C9-E34C-4145-886F-977438BB7B55}"/>
    <cellStyle name="Moneda 5" xfId="25" xr:uid="{991B3BF8-48A5-4C75-A46E-C08C5FD520A4}"/>
    <cellStyle name="Moneda 5 2" xfId="41" xr:uid="{257388F3-B2B4-4BE4-BDEE-1282F76CBE93}"/>
    <cellStyle name="Moneda 5 2 2" xfId="73" xr:uid="{B53CE569-954B-49A5-8723-F45B0D0405E7}"/>
    <cellStyle name="Moneda 5 3" xfId="57" xr:uid="{A5C57C82-D694-4B8F-AAF5-67AFDEAF0A79}"/>
    <cellStyle name="Moneda 6" xfId="28" xr:uid="{07B57509-00BF-4883-964A-957BE787DC4C}"/>
    <cellStyle name="Moneda 6 2" xfId="60" xr:uid="{B07E7C6C-A8B7-4943-A334-36CE04AE911D}"/>
    <cellStyle name="Moneda 7" xfId="44" xr:uid="{83E581FD-94D5-4595-9BA4-D71762C31201}"/>
    <cellStyle name="Moneda 7 2" xfId="76" xr:uid="{F02883C9-CB3A-4357-B905-A591CD0DF54A}"/>
    <cellStyle name="Normal" xfId="0" builtinId="0"/>
    <cellStyle name="Normal 10" xfId="10" xr:uid="{1035599D-D2AF-4302-A43D-6EDA86854C92}"/>
    <cellStyle name="Normal 12" xfId="7" xr:uid="{4F56239D-CC91-441E-9D38-520F0BE244A4}"/>
    <cellStyle name="Normal 13" xfId="9" xr:uid="{95CD42FC-36C6-412F-BAA2-B02F96EA6448}"/>
    <cellStyle name="Normal 14" xfId="6" xr:uid="{2C5DD541-5960-445A-8656-F17AC6AF1320}"/>
    <cellStyle name="Normal 2" xfId="2" xr:uid="{CF96E37B-4230-4E38-8E65-F0F0907BF8F5}"/>
    <cellStyle name="Normal 2 2" xfId="1" xr:uid="{54A04D45-BAEA-4459-903D-16AB95DDC8F9}"/>
    <cellStyle name="Normal 3" xfId="3" xr:uid="{D717643D-7C0B-465A-B219-22ABADA40E82}"/>
    <cellStyle name="Normal 4" xfId="4" xr:uid="{09C12238-90CE-4D8B-A9F8-D8E8DE8879ED}"/>
    <cellStyle name="Normal 6" xfId="12" xr:uid="{44206C07-E895-4364-A802-CD769D1620B0}"/>
    <cellStyle name="Normal 8" xfId="11" xr:uid="{949565DB-F63A-4F81-B5FE-CE59D64609F9}"/>
    <cellStyle name="Normal 95" xfId="13" xr:uid="{6ACC6232-D2A3-4B58-986E-A8E04A83E7D8}"/>
    <cellStyle name="Porcentaje" xfId="8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83736</xdr:rowOff>
    </xdr:from>
    <xdr:to>
      <xdr:col>2</xdr:col>
      <xdr:colOff>921099</xdr:colOff>
      <xdr:row>6</xdr:row>
      <xdr:rowOff>113149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05191162-245C-456F-BEE4-4A131CDE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76" y="272143"/>
          <a:ext cx="2166676" cy="1023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133350</xdr:rowOff>
    </xdr:from>
    <xdr:to>
      <xdr:col>1</xdr:col>
      <xdr:colOff>2333624</xdr:colOff>
      <xdr:row>6</xdr:row>
      <xdr:rowOff>38101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BE1DB3B7-9D1D-4DAF-90C4-26BE50834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23850"/>
          <a:ext cx="2324099" cy="90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</xdr:rowOff>
    </xdr:from>
    <xdr:to>
      <xdr:col>1</xdr:col>
      <xdr:colOff>1924050</xdr:colOff>
      <xdr:row>6</xdr:row>
      <xdr:rowOff>133351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F3DE0CD0-4A6E-461C-82E9-234CAD6BC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1"/>
          <a:ext cx="219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25</xdr:row>
      <xdr:rowOff>47626</xdr:rowOff>
    </xdr:from>
    <xdr:to>
      <xdr:col>1</xdr:col>
      <xdr:colOff>1971675</xdr:colOff>
      <xdr:row>29</xdr:row>
      <xdr:rowOff>180976</xdr:rowOff>
    </xdr:to>
    <xdr:pic>
      <xdr:nvPicPr>
        <xdr:cNvPr id="3" name="2 Imagen" descr="Área_FINANCIERO_CONTABLE">
          <a:extLst>
            <a:ext uri="{FF2B5EF4-FFF2-40B4-BE49-F238E27FC236}">
              <a16:creationId xmlns:a16="http://schemas.microsoft.com/office/drawing/2014/main" id="{5CB1BAD5-F4DA-4F0E-BF8B-52385B1E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143501"/>
          <a:ext cx="2190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2</xdr:row>
      <xdr:rowOff>47627</xdr:rowOff>
    </xdr:from>
    <xdr:to>
      <xdr:col>1</xdr:col>
      <xdr:colOff>2238376</xdr:colOff>
      <xdr:row>5</xdr:row>
      <xdr:rowOff>114301</xdr:rowOff>
    </xdr:to>
    <xdr:pic>
      <xdr:nvPicPr>
        <xdr:cNvPr id="2" name="2 Imagen" descr="Área_FINANCIERO_CONTABLE">
          <a:extLst>
            <a:ext uri="{FF2B5EF4-FFF2-40B4-BE49-F238E27FC236}">
              <a16:creationId xmlns:a16="http://schemas.microsoft.com/office/drawing/2014/main" id="{31390606-0D39-45F3-9445-2AD3701F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428627"/>
          <a:ext cx="201930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22B2-D636-40EF-816C-170BC46F2B7E}">
  <dimension ref="B1:I516"/>
  <sheetViews>
    <sheetView topLeftCell="A5" workbookViewId="0">
      <selection activeCell="I12" sqref="I12"/>
    </sheetView>
  </sheetViews>
  <sheetFormatPr baseColWidth="10" defaultColWidth="11.5" defaultRowHeight="14" x14ac:dyDescent="0.2"/>
  <cols>
    <col min="1" max="1" width="9.6640625" style="127" customWidth="1"/>
    <col min="2" max="2" width="20.5" style="127" customWidth="1"/>
    <col min="3" max="16384" width="11.5" style="127"/>
  </cols>
  <sheetData>
    <row r="1" spans="2:9" ht="73" customHeight="1" x14ac:dyDescent="0.2">
      <c r="B1" s="260" t="s">
        <v>176</v>
      </c>
      <c r="C1" s="260"/>
      <c r="D1" s="260"/>
      <c r="E1" s="260"/>
      <c r="F1" s="260"/>
      <c r="G1" s="260"/>
    </row>
    <row r="2" spans="2:9" s="128" customFormat="1" ht="53" customHeight="1" x14ac:dyDescent="0.2">
      <c r="B2" s="155" t="s">
        <v>164</v>
      </c>
      <c r="C2" s="259" t="s">
        <v>180</v>
      </c>
      <c r="D2" s="259"/>
      <c r="E2" s="259"/>
      <c r="F2" s="259"/>
      <c r="G2" s="259"/>
    </row>
    <row r="3" spans="2:9" s="128" customFormat="1" ht="43" customHeight="1" thickBot="1" x14ac:dyDescent="0.25">
      <c r="B3" s="155" t="s">
        <v>165</v>
      </c>
      <c r="C3" s="258" t="s">
        <v>166</v>
      </c>
      <c r="D3" s="258"/>
      <c r="E3" s="258"/>
      <c r="F3" s="258"/>
      <c r="G3" s="258"/>
      <c r="I3" s="168"/>
    </row>
    <row r="4" spans="2:9" s="129" customFormat="1" ht="24" customHeight="1" thickBot="1" x14ac:dyDescent="0.25">
      <c r="B4" s="160" t="s">
        <v>167</v>
      </c>
      <c r="C4" s="162" t="s">
        <v>168</v>
      </c>
      <c r="D4" s="162"/>
      <c r="E4" s="162"/>
      <c r="F4" s="162"/>
      <c r="G4" s="161"/>
    </row>
    <row r="5" spans="2:9" s="129" customFormat="1" ht="26" customHeight="1" x14ac:dyDescent="0.2">
      <c r="B5" s="155" t="s">
        <v>169</v>
      </c>
      <c r="C5" s="170">
        <v>2020</v>
      </c>
      <c r="D5" s="163"/>
      <c r="E5" s="163"/>
      <c r="F5" s="163"/>
      <c r="G5" s="156"/>
    </row>
    <row r="6" spans="2:9" s="129" customFormat="1" ht="17" customHeight="1" x14ac:dyDescent="0.2">
      <c r="B6" s="165" t="s">
        <v>170</v>
      </c>
      <c r="C6" s="166" t="s">
        <v>171</v>
      </c>
      <c r="D6" s="265" t="s">
        <v>157</v>
      </c>
      <c r="E6" s="268" t="s">
        <v>158</v>
      </c>
      <c r="F6" s="271" t="s">
        <v>159</v>
      </c>
      <c r="G6" s="262" t="s">
        <v>172</v>
      </c>
    </row>
    <row r="7" spans="2:9" s="130" customFormat="1" ht="24.75" customHeight="1" x14ac:dyDescent="0.2">
      <c r="B7" s="167"/>
      <c r="C7" s="164"/>
      <c r="D7" s="266"/>
      <c r="E7" s="269"/>
      <c r="F7" s="272"/>
      <c r="G7" s="263"/>
    </row>
    <row r="8" spans="2:9" s="130" customFormat="1" ht="24.75" customHeight="1" x14ac:dyDescent="0.2">
      <c r="B8" s="167"/>
      <c r="C8" s="164"/>
      <c r="D8" s="267"/>
      <c r="E8" s="270"/>
      <c r="F8" s="273"/>
      <c r="G8" s="264"/>
    </row>
    <row r="9" spans="2:9" ht="25" customHeight="1" x14ac:dyDescent="0.2">
      <c r="B9" s="169" t="s">
        <v>173</v>
      </c>
      <c r="C9" s="171" t="s">
        <v>174</v>
      </c>
      <c r="D9" s="172">
        <v>2506</v>
      </c>
      <c r="E9" s="172">
        <v>2530</v>
      </c>
      <c r="F9" s="172">
        <v>872</v>
      </c>
      <c r="G9" s="173">
        <f>SUM(D9:F9)</f>
        <v>5908</v>
      </c>
    </row>
    <row r="10" spans="2:9" ht="37.5" customHeight="1" x14ac:dyDescent="0.2">
      <c r="B10" s="169" t="s">
        <v>175</v>
      </c>
      <c r="C10" s="171" t="s">
        <v>174</v>
      </c>
      <c r="D10" s="172">
        <v>14478</v>
      </c>
      <c r="E10" s="172">
        <v>14663</v>
      </c>
      <c r="F10" s="172">
        <v>6054</v>
      </c>
      <c r="G10" s="173">
        <f>SUM(D10:F10)</f>
        <v>35195</v>
      </c>
    </row>
    <row r="11" spans="2:9" ht="51" customHeight="1" x14ac:dyDescent="0.2">
      <c r="B11" s="169" t="s">
        <v>177</v>
      </c>
      <c r="C11" s="174" t="s">
        <v>178</v>
      </c>
      <c r="D11" s="172">
        <v>925</v>
      </c>
      <c r="E11" s="172">
        <v>11829</v>
      </c>
      <c r="F11" s="172">
        <v>129</v>
      </c>
      <c r="G11" s="173">
        <f>+D11+E11+F11</f>
        <v>12883</v>
      </c>
    </row>
    <row r="12" spans="2:9" ht="35.25" customHeight="1" x14ac:dyDescent="0.2">
      <c r="B12" s="169" t="s">
        <v>179</v>
      </c>
      <c r="C12" s="171" t="s">
        <v>178</v>
      </c>
      <c r="D12" s="172">
        <v>716</v>
      </c>
      <c r="E12" s="172">
        <v>542</v>
      </c>
      <c r="F12" s="172">
        <v>191</v>
      </c>
      <c r="G12" s="173">
        <f>SUM(D12:F12)</f>
        <v>1449</v>
      </c>
    </row>
    <row r="13" spans="2:9" ht="27.75" customHeight="1" x14ac:dyDescent="0.2">
      <c r="B13" s="261" t="s">
        <v>181</v>
      </c>
      <c r="C13" s="261"/>
      <c r="D13" s="261"/>
      <c r="E13" s="261"/>
      <c r="F13" s="261"/>
      <c r="G13" s="261"/>
    </row>
    <row r="14" spans="2:9" ht="27.75" customHeight="1" x14ac:dyDescent="0.2"/>
    <row r="15" spans="2:9" ht="27.75" customHeight="1" x14ac:dyDescent="0.2"/>
    <row r="16" spans="2:9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  <row r="53" ht="27.75" customHeight="1" x14ac:dyDescent="0.2"/>
    <row r="54" ht="27.75" customHeight="1" x14ac:dyDescent="0.2"/>
    <row r="55" ht="27.75" customHeight="1" x14ac:dyDescent="0.2"/>
    <row r="56" ht="27.75" customHeight="1" x14ac:dyDescent="0.2"/>
    <row r="57" ht="27.75" customHeight="1" x14ac:dyDescent="0.2"/>
    <row r="58" ht="27.75" customHeight="1" x14ac:dyDescent="0.2"/>
    <row r="59" ht="27.75" customHeight="1" x14ac:dyDescent="0.2"/>
    <row r="60" ht="27.75" customHeight="1" x14ac:dyDescent="0.2"/>
    <row r="61" ht="27.75" customHeight="1" x14ac:dyDescent="0.2"/>
    <row r="62" ht="27.75" customHeight="1" x14ac:dyDescent="0.2"/>
    <row r="63" ht="27.75" customHeight="1" x14ac:dyDescent="0.2"/>
    <row r="64" ht="27.75" customHeight="1" x14ac:dyDescent="0.2"/>
    <row r="65" ht="27.75" customHeight="1" x14ac:dyDescent="0.2"/>
    <row r="66" ht="27.75" customHeight="1" x14ac:dyDescent="0.2"/>
    <row r="67" ht="27.75" customHeight="1" x14ac:dyDescent="0.2"/>
    <row r="68" ht="27.75" customHeight="1" x14ac:dyDescent="0.2"/>
    <row r="69" ht="27.75" customHeight="1" x14ac:dyDescent="0.2"/>
    <row r="70" ht="27.75" customHeight="1" x14ac:dyDescent="0.2"/>
    <row r="71" ht="27.75" customHeight="1" x14ac:dyDescent="0.2"/>
    <row r="72" ht="27.75" customHeight="1" x14ac:dyDescent="0.2"/>
    <row r="73" ht="27.75" customHeight="1" x14ac:dyDescent="0.2"/>
    <row r="74" ht="27.75" customHeight="1" x14ac:dyDescent="0.2"/>
    <row r="75" ht="27.75" customHeight="1" x14ac:dyDescent="0.2"/>
    <row r="76" ht="27.75" customHeight="1" x14ac:dyDescent="0.2"/>
    <row r="77" ht="27.75" customHeight="1" x14ac:dyDescent="0.2"/>
    <row r="78" ht="27.75" customHeight="1" x14ac:dyDescent="0.2"/>
    <row r="79" ht="27.75" customHeight="1" x14ac:dyDescent="0.2"/>
    <row r="80" ht="27.75" customHeight="1" x14ac:dyDescent="0.2"/>
    <row r="81" ht="27.75" customHeight="1" x14ac:dyDescent="0.2"/>
    <row r="82" ht="27.75" customHeight="1" x14ac:dyDescent="0.2"/>
    <row r="83" ht="27.75" customHeight="1" x14ac:dyDescent="0.2"/>
    <row r="84" ht="27.75" customHeight="1" x14ac:dyDescent="0.2"/>
    <row r="85" ht="27.75" customHeight="1" x14ac:dyDescent="0.2"/>
    <row r="86" ht="27.75" customHeight="1" x14ac:dyDescent="0.2"/>
    <row r="87" ht="27.75" customHeight="1" x14ac:dyDescent="0.2"/>
    <row r="88" ht="27.75" customHeight="1" x14ac:dyDescent="0.2"/>
    <row r="89" ht="27.75" customHeight="1" x14ac:dyDescent="0.2"/>
    <row r="90" ht="27.75" customHeight="1" x14ac:dyDescent="0.2"/>
    <row r="91" ht="27.75" customHeight="1" x14ac:dyDescent="0.2"/>
    <row r="92" ht="27.75" customHeight="1" x14ac:dyDescent="0.2"/>
    <row r="93" ht="27.75" customHeight="1" x14ac:dyDescent="0.2"/>
    <row r="94" ht="27.75" customHeight="1" x14ac:dyDescent="0.2"/>
    <row r="95" ht="27.75" customHeight="1" x14ac:dyDescent="0.2"/>
    <row r="96" ht="27.75" customHeight="1" x14ac:dyDescent="0.2"/>
    <row r="97" ht="27.75" customHeight="1" x14ac:dyDescent="0.2"/>
    <row r="98" ht="27.75" customHeight="1" x14ac:dyDescent="0.2"/>
    <row r="99" ht="27.75" customHeight="1" x14ac:dyDescent="0.2"/>
    <row r="100" ht="27" customHeight="1" x14ac:dyDescent="0.2"/>
    <row r="101" ht="27.75" customHeight="1" x14ac:dyDescent="0.2"/>
    <row r="102" ht="27.75" customHeight="1" x14ac:dyDescent="0.2"/>
    <row r="103" ht="27.75" customHeight="1" x14ac:dyDescent="0.2"/>
    <row r="104" ht="27.75" customHeight="1" x14ac:dyDescent="0.2"/>
    <row r="105" ht="27.75" customHeight="1" x14ac:dyDescent="0.2"/>
    <row r="106" ht="27.75" customHeight="1" x14ac:dyDescent="0.2"/>
    <row r="107" ht="30.75" customHeight="1" x14ac:dyDescent="0.2"/>
    <row r="108" ht="27.75" customHeight="1" x14ac:dyDescent="0.2"/>
    <row r="109" ht="27.75" customHeight="1" x14ac:dyDescent="0.2"/>
    <row r="110" ht="27.75" customHeight="1" x14ac:dyDescent="0.2"/>
    <row r="111" ht="27.75" customHeight="1" x14ac:dyDescent="0.2"/>
    <row r="112" ht="27.75" customHeight="1" x14ac:dyDescent="0.2"/>
    <row r="113" ht="27.75" customHeight="1" x14ac:dyDescent="0.2"/>
    <row r="114" ht="27.75" customHeight="1" x14ac:dyDescent="0.2"/>
    <row r="115" ht="27.75" customHeight="1" x14ac:dyDescent="0.2"/>
    <row r="116" ht="27.75" customHeight="1" x14ac:dyDescent="0.2"/>
    <row r="117" ht="27.75" customHeight="1" x14ac:dyDescent="0.2"/>
    <row r="118" ht="27.75" customHeight="1" x14ac:dyDescent="0.2"/>
    <row r="119" ht="27.75" customHeight="1" x14ac:dyDescent="0.2"/>
    <row r="120" ht="27.75" customHeight="1" x14ac:dyDescent="0.2"/>
    <row r="121" ht="27.75" customHeight="1" x14ac:dyDescent="0.2"/>
    <row r="122" ht="27.75" customHeight="1" x14ac:dyDescent="0.2"/>
    <row r="123" ht="27.75" customHeight="1" x14ac:dyDescent="0.2"/>
    <row r="124" ht="27.75" customHeight="1" x14ac:dyDescent="0.2"/>
    <row r="125" ht="27.75" customHeight="1" x14ac:dyDescent="0.2"/>
    <row r="126" ht="27.75" customHeight="1" x14ac:dyDescent="0.2"/>
    <row r="127" ht="27.75" customHeight="1" x14ac:dyDescent="0.2"/>
    <row r="128" ht="27.75" customHeight="1" x14ac:dyDescent="0.2"/>
    <row r="129" ht="27.75" customHeight="1" x14ac:dyDescent="0.2"/>
    <row r="130" ht="27.75" customHeight="1" x14ac:dyDescent="0.2"/>
    <row r="131" ht="27.75" customHeight="1" x14ac:dyDescent="0.2"/>
    <row r="132" ht="27.75" customHeight="1" x14ac:dyDescent="0.2"/>
    <row r="133" ht="27.75" customHeight="1" x14ac:dyDescent="0.2"/>
    <row r="134" ht="27.75" customHeight="1" x14ac:dyDescent="0.2"/>
    <row r="135" ht="27.75" customHeight="1" x14ac:dyDescent="0.2"/>
    <row r="136" s="131" customFormat="1" ht="27.75" customHeight="1" x14ac:dyDescent="0.2"/>
    <row r="137" ht="27.75" customHeight="1" x14ac:dyDescent="0.2"/>
    <row r="138" ht="27.75" customHeight="1" x14ac:dyDescent="0.2"/>
    <row r="139" ht="27.75" customHeight="1" x14ac:dyDescent="0.2"/>
    <row r="140" ht="27.75" customHeight="1" x14ac:dyDescent="0.2"/>
    <row r="141" ht="27.75" customHeight="1" x14ac:dyDescent="0.2"/>
    <row r="142" ht="27.75" customHeight="1" x14ac:dyDescent="0.2"/>
    <row r="143" ht="27.75" customHeight="1" x14ac:dyDescent="0.2"/>
    <row r="144" ht="27.75" customHeight="1" x14ac:dyDescent="0.2"/>
    <row r="145" ht="27.75" customHeight="1" x14ac:dyDescent="0.2"/>
    <row r="146" ht="27.75" customHeight="1" x14ac:dyDescent="0.2"/>
    <row r="147" ht="27.75" customHeight="1" x14ac:dyDescent="0.2"/>
    <row r="148" ht="27.75" customHeight="1" x14ac:dyDescent="0.2"/>
    <row r="149" ht="27.75" customHeight="1" x14ac:dyDescent="0.2"/>
    <row r="150" ht="27.75" customHeight="1" x14ac:dyDescent="0.2"/>
    <row r="151" ht="27.75" customHeight="1" x14ac:dyDescent="0.2"/>
    <row r="152" ht="27.75" customHeight="1" x14ac:dyDescent="0.2"/>
    <row r="153" ht="27.75" customHeight="1" x14ac:dyDescent="0.2"/>
    <row r="154" ht="27.75" customHeight="1" x14ac:dyDescent="0.2"/>
    <row r="155" ht="27.75" customHeight="1" x14ac:dyDescent="0.2"/>
    <row r="156" ht="27.75" customHeight="1" x14ac:dyDescent="0.2"/>
    <row r="157" ht="27.75" customHeight="1" x14ac:dyDescent="0.2"/>
    <row r="158" ht="27.75" customHeight="1" x14ac:dyDescent="0.2"/>
    <row r="159" ht="27.75" customHeight="1" x14ac:dyDescent="0.2"/>
    <row r="160" ht="27.75" customHeight="1" x14ac:dyDescent="0.2"/>
    <row r="161" ht="27.75" customHeight="1" x14ac:dyDescent="0.2"/>
    <row r="162" ht="27.75" customHeight="1" x14ac:dyDescent="0.2"/>
    <row r="163" ht="27.75" customHeight="1" x14ac:dyDescent="0.2"/>
    <row r="164" ht="27.75" customHeight="1" x14ac:dyDescent="0.2"/>
    <row r="165" ht="27.75" customHeight="1" x14ac:dyDescent="0.2"/>
    <row r="166" ht="27.75" customHeight="1" x14ac:dyDescent="0.2"/>
    <row r="167" ht="27.75" customHeight="1" x14ac:dyDescent="0.2"/>
    <row r="168" ht="27.75" customHeight="1" x14ac:dyDescent="0.2"/>
    <row r="169" ht="27.75" customHeight="1" x14ac:dyDescent="0.2"/>
    <row r="170" ht="27.75" customHeight="1" x14ac:dyDescent="0.2"/>
    <row r="171" ht="27.75" customHeight="1" x14ac:dyDescent="0.2"/>
    <row r="172" ht="27.75" customHeight="1" x14ac:dyDescent="0.2"/>
    <row r="173" ht="27.75" customHeight="1" x14ac:dyDescent="0.2"/>
    <row r="174" ht="27.75" customHeight="1" x14ac:dyDescent="0.2"/>
    <row r="175" ht="27.75" customHeight="1" x14ac:dyDescent="0.2"/>
    <row r="176" ht="27.75" customHeight="1" x14ac:dyDescent="0.2"/>
    <row r="177" ht="27.75" customHeight="1" x14ac:dyDescent="0.2"/>
    <row r="178" ht="27.75" customHeight="1" x14ac:dyDescent="0.2"/>
    <row r="179" ht="27.75" customHeight="1" x14ac:dyDescent="0.2"/>
    <row r="180" ht="27.75" customHeight="1" x14ac:dyDescent="0.2"/>
    <row r="181" ht="27.75" customHeight="1" x14ac:dyDescent="0.2"/>
    <row r="182" ht="27.75" customHeight="1" x14ac:dyDescent="0.2"/>
    <row r="183" ht="27.75" customHeight="1" x14ac:dyDescent="0.2"/>
    <row r="184" ht="27.75" customHeight="1" x14ac:dyDescent="0.2"/>
    <row r="185" ht="27.75" customHeight="1" x14ac:dyDescent="0.2"/>
    <row r="186" ht="27.75" customHeight="1" x14ac:dyDescent="0.2"/>
    <row r="187" ht="27.75" customHeight="1" x14ac:dyDescent="0.2"/>
    <row r="188" ht="27.75" customHeight="1" x14ac:dyDescent="0.2"/>
    <row r="189" ht="27.75" customHeight="1" x14ac:dyDescent="0.2"/>
    <row r="190" ht="27.75" customHeight="1" x14ac:dyDescent="0.2"/>
    <row r="191" ht="27.75" customHeight="1" x14ac:dyDescent="0.2"/>
    <row r="192" ht="27.75" customHeight="1" x14ac:dyDescent="0.2"/>
    <row r="193" s="132" customFormat="1" ht="27.75" customHeight="1" x14ac:dyDescent="0.2"/>
    <row r="194" ht="27.75" customHeight="1" x14ac:dyDescent="0.2"/>
    <row r="195" ht="27.75" customHeight="1" x14ac:dyDescent="0.2"/>
    <row r="196" ht="27.75" customHeight="1" x14ac:dyDescent="0.2"/>
    <row r="197" ht="27.75" customHeight="1" x14ac:dyDescent="0.2"/>
    <row r="198" ht="27.75" customHeight="1" x14ac:dyDescent="0.2"/>
    <row r="199" ht="27.75" customHeight="1" x14ac:dyDescent="0.2"/>
    <row r="200" ht="27.75" customHeight="1" x14ac:dyDescent="0.2"/>
    <row r="201" ht="27.75" customHeight="1" x14ac:dyDescent="0.2"/>
    <row r="202" ht="27.75" customHeight="1" x14ac:dyDescent="0.2"/>
    <row r="203" ht="27.75" customHeight="1" x14ac:dyDescent="0.2"/>
    <row r="204" ht="27.75" customHeight="1" x14ac:dyDescent="0.2"/>
    <row r="205" ht="27.75" customHeight="1" x14ac:dyDescent="0.2"/>
    <row r="206" ht="27.75" customHeight="1" x14ac:dyDescent="0.2"/>
    <row r="207" ht="27.75" customHeight="1" x14ac:dyDescent="0.2"/>
    <row r="208" ht="27.75" customHeight="1" x14ac:dyDescent="0.2"/>
    <row r="209" ht="27.75" customHeight="1" x14ac:dyDescent="0.2"/>
    <row r="210" ht="27.75" customHeight="1" x14ac:dyDescent="0.2"/>
    <row r="211" ht="27.75" customHeight="1" x14ac:dyDescent="0.2"/>
    <row r="212" ht="27" customHeight="1" x14ac:dyDescent="0.2"/>
    <row r="213" ht="27.75" customHeight="1" x14ac:dyDescent="0.2"/>
    <row r="214" ht="27.75" customHeight="1" x14ac:dyDescent="0.2"/>
    <row r="215" s="132" customFormat="1" ht="27.75" customHeight="1" x14ac:dyDescent="0.2"/>
    <row r="216" ht="27.75" customHeight="1" x14ac:dyDescent="0.2"/>
    <row r="217" ht="27.75" customHeight="1" x14ac:dyDescent="0.2"/>
    <row r="218" ht="27.75" customHeight="1" x14ac:dyDescent="0.2"/>
    <row r="219" ht="27.75" customHeight="1" x14ac:dyDescent="0.2"/>
    <row r="220" ht="27.75" customHeight="1" x14ac:dyDescent="0.2"/>
    <row r="221" ht="27.75" customHeight="1" x14ac:dyDescent="0.2"/>
    <row r="222" ht="27.75" customHeight="1" x14ac:dyDescent="0.2"/>
    <row r="223" ht="27.75" customHeight="1" x14ac:dyDescent="0.2"/>
    <row r="224" ht="27.75" customHeight="1" x14ac:dyDescent="0.2"/>
    <row r="225" ht="27" customHeight="1" x14ac:dyDescent="0.2"/>
    <row r="226" ht="27.75" customHeight="1" x14ac:dyDescent="0.2"/>
    <row r="227" ht="27.75" customHeight="1" x14ac:dyDescent="0.2"/>
    <row r="228" ht="27.75" customHeight="1" x14ac:dyDescent="0.2"/>
    <row r="229" ht="27.75" customHeight="1" x14ac:dyDescent="0.2"/>
    <row r="230" ht="27.75" customHeight="1" x14ac:dyDescent="0.2"/>
    <row r="231" ht="27.75" customHeight="1" x14ac:dyDescent="0.2"/>
    <row r="232" ht="27.75" customHeight="1" x14ac:dyDescent="0.2"/>
    <row r="233" ht="27.75" customHeight="1" x14ac:dyDescent="0.2"/>
    <row r="234" ht="27.75" customHeight="1" x14ac:dyDescent="0.2"/>
    <row r="235" ht="27.75" customHeight="1" x14ac:dyDescent="0.2"/>
    <row r="236" ht="27.75" customHeight="1" x14ac:dyDescent="0.2"/>
    <row r="237" ht="27.75" customHeight="1" x14ac:dyDescent="0.2"/>
    <row r="238" ht="27.75" customHeight="1" x14ac:dyDescent="0.2"/>
    <row r="239" ht="27.75" customHeight="1" x14ac:dyDescent="0.2"/>
    <row r="240" ht="27" customHeight="1" x14ac:dyDescent="0.2"/>
    <row r="241" ht="27.75" customHeight="1" x14ac:dyDescent="0.2"/>
    <row r="242" ht="27.75" customHeight="1" x14ac:dyDescent="0.2"/>
    <row r="243" ht="37.5" customHeight="1" x14ac:dyDescent="0.2"/>
    <row r="244" ht="37.5" customHeight="1" x14ac:dyDescent="0.2"/>
    <row r="245" ht="37.5" customHeight="1" x14ac:dyDescent="0.2"/>
    <row r="246" ht="37.5" customHeight="1" x14ac:dyDescent="0.2"/>
    <row r="247" ht="37.5" customHeight="1" x14ac:dyDescent="0.2"/>
    <row r="248" ht="37.5" customHeight="1" x14ac:dyDescent="0.2"/>
    <row r="249" ht="37.5" customHeight="1" x14ac:dyDescent="0.2"/>
    <row r="250" ht="37.5" customHeight="1" x14ac:dyDescent="0.2"/>
    <row r="251" ht="37.5" customHeight="1" x14ac:dyDescent="0.2"/>
    <row r="252" ht="37.5" customHeight="1" x14ac:dyDescent="0.2"/>
    <row r="253" ht="37.5" customHeight="1" x14ac:dyDescent="0.2"/>
    <row r="254" ht="37.5" customHeight="1" x14ac:dyDescent="0.2"/>
    <row r="255" ht="37.5" customHeight="1" x14ac:dyDescent="0.2"/>
    <row r="256" ht="37.5" customHeight="1" x14ac:dyDescent="0.2"/>
    <row r="257" ht="37.5" customHeight="1" x14ac:dyDescent="0.2"/>
    <row r="258" ht="37.5" customHeight="1" x14ac:dyDescent="0.2"/>
    <row r="259" ht="37.5" customHeight="1" x14ac:dyDescent="0.2"/>
    <row r="260" ht="37.5" customHeight="1" x14ac:dyDescent="0.2"/>
    <row r="261" ht="37.5" customHeight="1" x14ac:dyDescent="0.2"/>
    <row r="262" ht="37.5" customHeight="1" x14ac:dyDescent="0.2"/>
    <row r="263" ht="37.5" customHeight="1" x14ac:dyDescent="0.2"/>
    <row r="264" ht="37.5" customHeight="1" x14ac:dyDescent="0.2"/>
    <row r="265" ht="37.5" customHeight="1" x14ac:dyDescent="0.2"/>
    <row r="266" ht="37.5" customHeight="1" x14ac:dyDescent="0.2"/>
    <row r="267" ht="37.5" customHeight="1" x14ac:dyDescent="0.2"/>
    <row r="268" ht="37.5" customHeight="1" x14ac:dyDescent="0.2"/>
    <row r="269" ht="37.5" customHeight="1" x14ac:dyDescent="0.2"/>
    <row r="270" ht="37.5" customHeight="1" x14ac:dyDescent="0.2"/>
    <row r="271" ht="37.5" customHeight="1" x14ac:dyDescent="0.2"/>
    <row r="272" ht="37.5" customHeight="1" x14ac:dyDescent="0.2"/>
    <row r="273" ht="37.5" customHeight="1" x14ac:dyDescent="0.2"/>
    <row r="274" ht="37.5" customHeight="1" x14ac:dyDescent="0.2"/>
    <row r="275" ht="37.5" customHeight="1" x14ac:dyDescent="0.2"/>
    <row r="276" ht="37.5" customHeight="1" x14ac:dyDescent="0.2"/>
    <row r="277" ht="37.5" customHeight="1" x14ac:dyDescent="0.2"/>
    <row r="278" ht="37.5" customHeight="1" x14ac:dyDescent="0.2"/>
    <row r="279" ht="37.5" customHeight="1" x14ac:dyDescent="0.2"/>
    <row r="280" ht="37.5" customHeight="1" x14ac:dyDescent="0.2"/>
    <row r="281" ht="37.5" customHeight="1" x14ac:dyDescent="0.2"/>
    <row r="282" ht="37.5" customHeight="1" x14ac:dyDescent="0.2"/>
    <row r="283" ht="37.5" customHeight="1" x14ac:dyDescent="0.2"/>
    <row r="284" ht="37.5" customHeight="1" x14ac:dyDescent="0.2"/>
    <row r="285" ht="37.5" customHeight="1" x14ac:dyDescent="0.2"/>
    <row r="286" ht="37.5" customHeight="1" x14ac:dyDescent="0.2"/>
    <row r="287" ht="37.5" customHeight="1" x14ac:dyDescent="0.2"/>
    <row r="288" ht="37.5" customHeight="1" x14ac:dyDescent="0.2"/>
    <row r="289" ht="37.5" customHeight="1" x14ac:dyDescent="0.2"/>
    <row r="290" ht="37.5" customHeight="1" x14ac:dyDescent="0.2"/>
    <row r="291" ht="37.5" customHeight="1" x14ac:dyDescent="0.2"/>
    <row r="292" ht="37.5" customHeight="1" x14ac:dyDescent="0.2"/>
    <row r="293" ht="37.5" customHeight="1" x14ac:dyDescent="0.2"/>
    <row r="294" ht="37.5" customHeight="1" x14ac:dyDescent="0.2"/>
    <row r="295" ht="37.5" customHeight="1" x14ac:dyDescent="0.2"/>
    <row r="296" ht="37.5" customHeight="1" x14ac:dyDescent="0.2"/>
    <row r="297" ht="37.5" customHeight="1" x14ac:dyDescent="0.2"/>
    <row r="298" ht="37.5" customHeight="1" x14ac:dyDescent="0.2"/>
    <row r="299" ht="37.5" customHeight="1" x14ac:dyDescent="0.2"/>
    <row r="300" ht="37.5" customHeight="1" x14ac:dyDescent="0.2"/>
    <row r="301" ht="37.5" customHeight="1" x14ac:dyDescent="0.2"/>
    <row r="302" ht="37.5" customHeight="1" x14ac:dyDescent="0.2"/>
    <row r="303" ht="37.5" customHeight="1" x14ac:dyDescent="0.2"/>
    <row r="304" ht="37.5" customHeight="1" x14ac:dyDescent="0.2"/>
    <row r="305" ht="37.5" customHeight="1" x14ac:dyDescent="0.2"/>
    <row r="306" ht="37.5" customHeight="1" x14ac:dyDescent="0.2"/>
    <row r="307" ht="37.5" customHeight="1" x14ac:dyDescent="0.2"/>
    <row r="308" ht="37.5" customHeight="1" x14ac:dyDescent="0.2"/>
    <row r="309" ht="37.5" customHeight="1" x14ac:dyDescent="0.2"/>
    <row r="310" ht="37.5" customHeight="1" x14ac:dyDescent="0.2"/>
    <row r="311" ht="37.5" customHeight="1" x14ac:dyDescent="0.2"/>
    <row r="312" ht="37.5" customHeight="1" x14ac:dyDescent="0.2"/>
    <row r="313" ht="37.5" customHeight="1" x14ac:dyDescent="0.2"/>
    <row r="314" ht="37.5" customHeight="1" x14ac:dyDescent="0.2"/>
    <row r="315" ht="37.5" customHeight="1" x14ac:dyDescent="0.2"/>
    <row r="316" ht="37.5" customHeight="1" x14ac:dyDescent="0.2"/>
    <row r="317" ht="37.5" customHeight="1" x14ac:dyDescent="0.2"/>
    <row r="318" ht="37.5" customHeight="1" x14ac:dyDescent="0.2"/>
    <row r="319" ht="37.5" customHeight="1" x14ac:dyDescent="0.2"/>
    <row r="320" ht="37.5" customHeight="1" x14ac:dyDescent="0.2"/>
    <row r="321" ht="37.5" customHeight="1" x14ac:dyDescent="0.2"/>
    <row r="322" ht="37.5" customHeight="1" x14ac:dyDescent="0.2"/>
    <row r="323" ht="37.5" customHeight="1" x14ac:dyDescent="0.2"/>
    <row r="324" ht="37.5" customHeight="1" x14ac:dyDescent="0.2"/>
    <row r="325" ht="37.5" customHeight="1" x14ac:dyDescent="0.2"/>
    <row r="326" ht="37.5" customHeight="1" x14ac:dyDescent="0.2"/>
    <row r="327" ht="37.5" customHeight="1" x14ac:dyDescent="0.2"/>
    <row r="328" ht="37.5" customHeight="1" x14ac:dyDescent="0.2"/>
    <row r="329" ht="37.5" customHeight="1" x14ac:dyDescent="0.2"/>
    <row r="330" ht="37.5" customHeight="1" x14ac:dyDescent="0.2"/>
    <row r="331" ht="37.5" customHeight="1" x14ac:dyDescent="0.2"/>
    <row r="332" ht="37.5" customHeight="1" x14ac:dyDescent="0.2"/>
    <row r="333" ht="37.5" customHeight="1" x14ac:dyDescent="0.2"/>
    <row r="334" ht="37.5" customHeight="1" x14ac:dyDescent="0.2"/>
    <row r="335" ht="37.5" customHeight="1" x14ac:dyDescent="0.2"/>
    <row r="336" ht="37.5" customHeight="1" x14ac:dyDescent="0.2"/>
    <row r="337" ht="37.5" customHeight="1" x14ac:dyDescent="0.2"/>
    <row r="338" ht="37.5" customHeight="1" x14ac:dyDescent="0.2"/>
    <row r="339" ht="37.5" customHeight="1" x14ac:dyDescent="0.2"/>
    <row r="340" ht="37.5" customHeight="1" x14ac:dyDescent="0.2"/>
    <row r="341" ht="37.5" customHeight="1" x14ac:dyDescent="0.2"/>
    <row r="342" ht="37.5" customHeight="1" x14ac:dyDescent="0.2"/>
    <row r="343" ht="37.5" customHeight="1" x14ac:dyDescent="0.2"/>
    <row r="344" ht="37.5" customHeight="1" x14ac:dyDescent="0.2"/>
    <row r="345" ht="37.5" customHeight="1" x14ac:dyDescent="0.2"/>
    <row r="346" ht="37.5" customHeight="1" x14ac:dyDescent="0.2"/>
    <row r="347" ht="37.5" customHeight="1" x14ac:dyDescent="0.2"/>
    <row r="348" ht="37.5" customHeight="1" x14ac:dyDescent="0.2"/>
    <row r="349" ht="37.5" customHeight="1" x14ac:dyDescent="0.2"/>
    <row r="350" ht="37.5" customHeight="1" x14ac:dyDescent="0.2"/>
    <row r="351" ht="37.5" customHeight="1" x14ac:dyDescent="0.2"/>
    <row r="352" ht="37.5" customHeight="1" x14ac:dyDescent="0.2"/>
    <row r="353" ht="37.5" customHeight="1" x14ac:dyDescent="0.2"/>
    <row r="354" ht="37.5" customHeight="1" x14ac:dyDescent="0.2"/>
    <row r="355" ht="37.5" customHeight="1" x14ac:dyDescent="0.2"/>
    <row r="356" ht="37.5" customHeight="1" x14ac:dyDescent="0.2"/>
    <row r="357" ht="37.5" customHeight="1" x14ac:dyDescent="0.2"/>
    <row r="358" ht="37.5" customHeight="1" x14ac:dyDescent="0.2"/>
    <row r="359" ht="37.5" customHeight="1" x14ac:dyDescent="0.2"/>
    <row r="360" ht="37.5" customHeight="1" x14ac:dyDescent="0.2"/>
    <row r="361" ht="37.5" customHeight="1" x14ac:dyDescent="0.2"/>
    <row r="362" ht="37.5" customHeight="1" x14ac:dyDescent="0.2"/>
    <row r="363" ht="37.5" customHeight="1" x14ac:dyDescent="0.2"/>
    <row r="364" ht="37.5" customHeight="1" x14ac:dyDescent="0.2"/>
    <row r="365" ht="37.5" customHeight="1" x14ac:dyDescent="0.2"/>
    <row r="366" ht="37.5" customHeight="1" x14ac:dyDescent="0.2"/>
    <row r="367" ht="37.5" customHeight="1" x14ac:dyDescent="0.2"/>
    <row r="368" ht="37.5" customHeight="1" x14ac:dyDescent="0.2"/>
    <row r="369" ht="37.5" customHeight="1" x14ac:dyDescent="0.2"/>
    <row r="370" ht="37.5" customHeight="1" x14ac:dyDescent="0.2"/>
    <row r="371" ht="37.5" customHeight="1" x14ac:dyDescent="0.2"/>
    <row r="372" ht="37.5" customHeight="1" x14ac:dyDescent="0.2"/>
    <row r="373" ht="37.5" customHeight="1" x14ac:dyDescent="0.2"/>
    <row r="374" ht="37.5" customHeight="1" x14ac:dyDescent="0.2"/>
    <row r="375" ht="37.5" customHeight="1" x14ac:dyDescent="0.2"/>
    <row r="376" ht="37.5" customHeight="1" x14ac:dyDescent="0.2"/>
    <row r="377" ht="37.5" customHeight="1" x14ac:dyDescent="0.2"/>
    <row r="378" ht="37.5" customHeight="1" x14ac:dyDescent="0.2"/>
    <row r="379" ht="37.5" customHeight="1" x14ac:dyDescent="0.2"/>
    <row r="380" ht="37.5" customHeight="1" x14ac:dyDescent="0.2"/>
    <row r="381" ht="37.5" customHeight="1" x14ac:dyDescent="0.2"/>
    <row r="382" ht="37.5" customHeight="1" x14ac:dyDescent="0.2"/>
    <row r="383" ht="37.5" customHeight="1" x14ac:dyDescent="0.2"/>
    <row r="384" ht="37.5" customHeight="1" x14ac:dyDescent="0.2"/>
    <row r="385" ht="37.5" customHeight="1" x14ac:dyDescent="0.2"/>
    <row r="386" ht="37.5" customHeight="1" x14ac:dyDescent="0.2"/>
    <row r="387" ht="37.5" customHeight="1" x14ac:dyDescent="0.2"/>
    <row r="388" ht="37.5" customHeight="1" x14ac:dyDescent="0.2"/>
    <row r="389" ht="37.5" customHeight="1" x14ac:dyDescent="0.2"/>
    <row r="390" ht="37.5" customHeight="1" x14ac:dyDescent="0.2"/>
    <row r="391" ht="37.5" customHeight="1" x14ac:dyDescent="0.2"/>
    <row r="392" ht="37.5" customHeight="1" x14ac:dyDescent="0.2"/>
    <row r="393" ht="37.5" customHeight="1" x14ac:dyDescent="0.2"/>
    <row r="394" ht="37.5" customHeight="1" x14ac:dyDescent="0.2"/>
    <row r="395" ht="37.5" customHeight="1" x14ac:dyDescent="0.2"/>
    <row r="396" ht="37.5" customHeight="1" x14ac:dyDescent="0.2"/>
    <row r="397" ht="37.5" customHeight="1" x14ac:dyDescent="0.2"/>
    <row r="398" ht="37.5" customHeight="1" x14ac:dyDescent="0.2"/>
    <row r="399" ht="37.5" customHeight="1" x14ac:dyDescent="0.2"/>
    <row r="400" ht="37.5" customHeight="1" x14ac:dyDescent="0.2"/>
    <row r="401" ht="37.5" customHeight="1" x14ac:dyDescent="0.2"/>
    <row r="402" ht="37.5" customHeight="1" x14ac:dyDescent="0.2"/>
    <row r="403" ht="37.5" customHeight="1" x14ac:dyDescent="0.2"/>
    <row r="404" ht="37.5" customHeight="1" x14ac:dyDescent="0.2"/>
    <row r="405" ht="37.5" customHeight="1" x14ac:dyDescent="0.2"/>
    <row r="406" ht="37.5" customHeight="1" x14ac:dyDescent="0.2"/>
    <row r="407" ht="37.5" customHeight="1" x14ac:dyDescent="0.2"/>
    <row r="408" ht="37.5" customHeight="1" x14ac:dyDescent="0.2"/>
    <row r="409" ht="37.5" customHeight="1" x14ac:dyDescent="0.2"/>
    <row r="410" ht="37.5" customHeight="1" x14ac:dyDescent="0.2"/>
    <row r="411" ht="37.5" customHeight="1" x14ac:dyDescent="0.2"/>
    <row r="412" ht="37.5" customHeight="1" x14ac:dyDescent="0.2"/>
    <row r="413" ht="37.5" customHeight="1" x14ac:dyDescent="0.2"/>
    <row r="414" ht="37.5" customHeight="1" x14ac:dyDescent="0.2"/>
    <row r="415" ht="37.5" customHeight="1" x14ac:dyDescent="0.2"/>
    <row r="416" ht="37.5" customHeight="1" x14ac:dyDescent="0.2"/>
    <row r="417" ht="37.5" customHeight="1" x14ac:dyDescent="0.2"/>
    <row r="418" ht="37.5" customHeight="1" x14ac:dyDescent="0.2"/>
    <row r="419" ht="37.5" customHeight="1" x14ac:dyDescent="0.2"/>
    <row r="420" ht="37.5" customHeight="1" x14ac:dyDescent="0.2"/>
    <row r="421" ht="37.5" customHeight="1" x14ac:dyDescent="0.2"/>
    <row r="422" ht="37.5" customHeight="1" x14ac:dyDescent="0.2"/>
    <row r="423" ht="37.5" customHeight="1" x14ac:dyDescent="0.2"/>
    <row r="424" ht="37.5" customHeight="1" x14ac:dyDescent="0.2"/>
    <row r="425" ht="37.5" customHeight="1" x14ac:dyDescent="0.2"/>
    <row r="426" ht="37.5" customHeight="1" x14ac:dyDescent="0.2"/>
    <row r="427" ht="37.5" customHeight="1" x14ac:dyDescent="0.2"/>
    <row r="428" ht="37.5" customHeight="1" x14ac:dyDescent="0.2"/>
    <row r="429" ht="37.5" customHeight="1" x14ac:dyDescent="0.2"/>
    <row r="430" ht="37.5" customHeight="1" x14ac:dyDescent="0.2"/>
    <row r="431" ht="37.5" customHeight="1" x14ac:dyDescent="0.2"/>
    <row r="432" ht="37.5" customHeight="1" x14ac:dyDescent="0.2"/>
    <row r="433" ht="37.5" customHeight="1" x14ac:dyDescent="0.2"/>
    <row r="434" ht="37.5" customHeight="1" x14ac:dyDescent="0.2"/>
    <row r="435" ht="37.5" customHeight="1" x14ac:dyDescent="0.2"/>
    <row r="436" ht="37.5" customHeight="1" x14ac:dyDescent="0.2"/>
    <row r="437" ht="37.5" customHeight="1" x14ac:dyDescent="0.2"/>
    <row r="438" ht="37.5" customHeight="1" x14ac:dyDescent="0.2"/>
    <row r="439" ht="37.5" customHeight="1" x14ac:dyDescent="0.2"/>
    <row r="440" ht="37.5" customHeight="1" x14ac:dyDescent="0.2"/>
    <row r="441" ht="37.5" customHeight="1" x14ac:dyDescent="0.2"/>
    <row r="442" ht="35.25" customHeight="1" x14ac:dyDescent="0.2"/>
    <row r="443" ht="27.75" customHeight="1" x14ac:dyDescent="0.2"/>
    <row r="444" ht="27.75" customHeight="1" x14ac:dyDescent="0.2"/>
    <row r="445" ht="35.25" customHeight="1" x14ac:dyDescent="0.2"/>
    <row r="446" ht="35.25" customHeight="1" x14ac:dyDescent="0.2"/>
    <row r="447" ht="35.25" customHeight="1" x14ac:dyDescent="0.2"/>
    <row r="448" ht="35.25" customHeight="1" x14ac:dyDescent="0.2"/>
    <row r="449" ht="35.25" customHeight="1" x14ac:dyDescent="0.2"/>
    <row r="450" ht="35.25" customHeight="1" x14ac:dyDescent="0.2"/>
    <row r="451" ht="35.25" customHeight="1" x14ac:dyDescent="0.2"/>
    <row r="452" ht="35.25" customHeight="1" x14ac:dyDescent="0.2"/>
    <row r="453" ht="35.25" customHeight="1" x14ac:dyDescent="0.2"/>
    <row r="454" ht="35.25" customHeight="1" x14ac:dyDescent="0.2"/>
    <row r="455" ht="35.25" customHeight="1" x14ac:dyDescent="0.2"/>
    <row r="456" ht="35.25" customHeight="1" x14ac:dyDescent="0.2"/>
    <row r="457" ht="35.25" customHeight="1" x14ac:dyDescent="0.2"/>
    <row r="458" ht="35.25" customHeight="1" x14ac:dyDescent="0.2"/>
    <row r="459" ht="35.25" customHeight="1" x14ac:dyDescent="0.2"/>
    <row r="460" ht="35.25" customHeight="1" x14ac:dyDescent="0.2"/>
    <row r="461" ht="35.25" customHeight="1" x14ac:dyDescent="0.2"/>
    <row r="462" ht="35.25" customHeight="1" x14ac:dyDescent="0.2"/>
    <row r="463" ht="35.25" customHeight="1" x14ac:dyDescent="0.2"/>
    <row r="464" ht="35.25" customHeight="1" x14ac:dyDescent="0.2"/>
    <row r="465" ht="35.25" customHeight="1" x14ac:dyDescent="0.2"/>
    <row r="466" ht="35.25" customHeight="1" x14ac:dyDescent="0.2"/>
    <row r="467" ht="35.25" customHeight="1" x14ac:dyDescent="0.2"/>
    <row r="468" ht="35.25" customHeight="1" x14ac:dyDescent="0.2"/>
    <row r="469" ht="35.25" customHeight="1" x14ac:dyDescent="0.2"/>
    <row r="470" ht="35.25" customHeight="1" x14ac:dyDescent="0.2"/>
    <row r="471" ht="35.25" customHeight="1" x14ac:dyDescent="0.2"/>
    <row r="472" ht="35.25" customHeight="1" x14ac:dyDescent="0.2"/>
    <row r="473" ht="35.25" customHeight="1" x14ac:dyDescent="0.2"/>
    <row r="474" ht="35.25" customHeight="1" x14ac:dyDescent="0.2"/>
    <row r="475" ht="35.25" customHeight="1" x14ac:dyDescent="0.2"/>
    <row r="476" ht="35.25" customHeight="1" x14ac:dyDescent="0.2"/>
    <row r="477" ht="35.25" customHeight="1" x14ac:dyDescent="0.2"/>
    <row r="478" ht="35.25" customHeight="1" x14ac:dyDescent="0.2"/>
    <row r="479" ht="35.25" customHeight="1" x14ac:dyDescent="0.2"/>
    <row r="480" ht="35.25" customHeight="1" x14ac:dyDescent="0.2"/>
    <row r="481" ht="35.25" customHeight="1" x14ac:dyDescent="0.2"/>
    <row r="482" ht="35.25" customHeight="1" x14ac:dyDescent="0.2"/>
    <row r="483" ht="35.25" customHeight="1" x14ac:dyDescent="0.2"/>
    <row r="484" ht="35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2" ht="17.25" customHeight="1" x14ac:dyDescent="0.2"/>
    <row r="493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</sheetData>
  <mergeCells count="8">
    <mergeCell ref="C3:G3"/>
    <mergeCell ref="C2:G2"/>
    <mergeCell ref="B1:G1"/>
    <mergeCell ref="B13:G13"/>
    <mergeCell ref="G6:G8"/>
    <mergeCell ref="D6:D8"/>
    <mergeCell ref="E6:E8"/>
    <mergeCell ref="F6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0B1B-280B-6145-9828-47CDFAD7951B}">
  <dimension ref="A1:S43"/>
  <sheetViews>
    <sheetView tabSelected="1" topLeftCell="A13" zoomScale="85" zoomScaleNormal="85" workbookViewId="0">
      <selection activeCell="G18" sqref="G18"/>
    </sheetView>
  </sheetViews>
  <sheetFormatPr baseColWidth="10" defaultColWidth="9.1640625" defaultRowHeight="18" x14ac:dyDescent="0.2"/>
  <cols>
    <col min="1" max="1" width="19" style="178" customWidth="1"/>
    <col min="2" max="2" width="16.1640625" style="178" customWidth="1"/>
    <col min="3" max="3" width="11.83203125" style="178" customWidth="1"/>
    <col min="4" max="4" width="12.1640625" style="178" customWidth="1"/>
    <col min="5" max="5" width="12" style="178" customWidth="1"/>
    <col min="6" max="6" width="10.1640625" style="178" customWidth="1"/>
    <col min="7" max="7" width="12.6640625" style="178" customWidth="1"/>
    <col min="8" max="9" width="13.6640625" style="178" customWidth="1"/>
    <col min="10" max="10" width="11.33203125" style="178" customWidth="1"/>
    <col min="11" max="11" width="11.5" style="178" customWidth="1"/>
    <col min="12" max="12" width="13.33203125" style="178" customWidth="1"/>
    <col min="13" max="13" width="11.6640625" style="178" customWidth="1"/>
    <col min="14" max="14" width="22.83203125" style="178" customWidth="1"/>
    <col min="15" max="15" width="9.1640625" style="178" customWidth="1"/>
    <col min="16" max="16" width="29" style="178" customWidth="1"/>
    <col min="17" max="17" width="13.1640625" style="178" bestFit="1" customWidth="1"/>
    <col min="18" max="18" width="9.1640625" style="178"/>
    <col min="19" max="19" width="23.33203125" style="178" customWidth="1"/>
    <col min="20" max="16384" width="9.1640625" style="178"/>
  </cols>
  <sheetData>
    <row r="1" spans="1:19" s="127" customFormat="1" ht="14" x14ac:dyDescent="0.15">
      <c r="A1" s="277"/>
      <c r="B1" s="277"/>
      <c r="C1" s="277"/>
      <c r="D1" s="277"/>
      <c r="E1" s="277"/>
      <c r="F1" s="277"/>
      <c r="G1" s="277"/>
      <c r="H1" s="277"/>
      <c r="I1" s="277"/>
      <c r="J1" s="175"/>
      <c r="K1" s="175"/>
      <c r="L1" s="175"/>
      <c r="M1" s="176"/>
      <c r="N1" s="176"/>
    </row>
    <row r="2" spans="1:19" s="128" customFormat="1" x14ac:dyDescent="0.2">
      <c r="B2" s="260" t="s">
        <v>183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154"/>
    </row>
    <row r="3" spans="1:19" s="128" customFormat="1" ht="20" thickBot="1" x14ac:dyDescent="0.25">
      <c r="A3" s="150"/>
      <c r="B3" s="149" t="s">
        <v>184</v>
      </c>
      <c r="C3" s="278" t="s">
        <v>185</v>
      </c>
      <c r="D3" s="278"/>
      <c r="E3" s="227"/>
      <c r="F3" s="227"/>
      <c r="G3" s="150"/>
      <c r="H3" s="151"/>
      <c r="I3" s="152"/>
      <c r="J3" s="153"/>
      <c r="K3" s="153"/>
      <c r="L3" s="153"/>
      <c r="M3" s="154"/>
      <c r="N3" s="154"/>
    </row>
    <row r="4" spans="1:19" s="128" customFormat="1" ht="20" thickBot="1" x14ac:dyDescent="0.25">
      <c r="A4" s="150"/>
      <c r="B4" s="149" t="s">
        <v>165</v>
      </c>
      <c r="C4" s="278" t="s">
        <v>166</v>
      </c>
      <c r="D4" s="278"/>
      <c r="E4" s="227"/>
      <c r="F4" s="227"/>
      <c r="G4" s="150"/>
      <c r="H4" s="151"/>
      <c r="I4" s="152"/>
      <c r="J4" s="153"/>
      <c r="K4" s="153"/>
      <c r="L4" s="153"/>
      <c r="M4" s="154"/>
      <c r="N4" s="154"/>
    </row>
    <row r="5" spans="1:19" s="128" customFormat="1" ht="20" thickBot="1" x14ac:dyDescent="0.25">
      <c r="A5" s="150"/>
      <c r="B5" s="149" t="s">
        <v>167</v>
      </c>
      <c r="C5" s="278" t="s">
        <v>186</v>
      </c>
      <c r="D5" s="278"/>
      <c r="E5" s="227"/>
      <c r="F5" s="227"/>
      <c r="G5" s="150"/>
      <c r="H5" s="151"/>
      <c r="I5" s="152"/>
      <c r="J5" s="153"/>
      <c r="K5" s="153"/>
      <c r="L5" s="153"/>
      <c r="M5" s="154"/>
      <c r="N5" s="154"/>
    </row>
    <row r="6" spans="1:19" s="129" customFormat="1" ht="19" thickBot="1" x14ac:dyDescent="0.25">
      <c r="A6" s="177"/>
      <c r="B6" s="155" t="s">
        <v>169</v>
      </c>
      <c r="C6" s="279">
        <v>2020</v>
      </c>
      <c r="D6" s="279"/>
      <c r="E6" s="228"/>
      <c r="F6" s="228"/>
      <c r="G6" s="156"/>
      <c r="H6" s="151"/>
      <c r="I6" s="152"/>
      <c r="J6" s="157"/>
      <c r="K6" s="157"/>
      <c r="L6" s="157"/>
      <c r="M6" s="158"/>
      <c r="N6" s="159"/>
    </row>
    <row r="8" spans="1:19" ht="19" thickBot="1" x14ac:dyDescent="0.25"/>
    <row r="9" spans="1:19" ht="58" thickBot="1" x14ac:dyDescent="0.25">
      <c r="A9" s="179" t="s">
        <v>170</v>
      </c>
      <c r="B9" s="180" t="s">
        <v>171</v>
      </c>
      <c r="C9" s="231" t="s">
        <v>187</v>
      </c>
      <c r="D9" s="232" t="s">
        <v>188</v>
      </c>
      <c r="E9" s="233" t="s">
        <v>189</v>
      </c>
      <c r="F9" s="233" t="s">
        <v>190</v>
      </c>
      <c r="G9" s="233" t="s">
        <v>191</v>
      </c>
      <c r="H9" s="234" t="s">
        <v>192</v>
      </c>
      <c r="I9" s="181" t="s">
        <v>193</v>
      </c>
      <c r="J9" s="236" t="s">
        <v>194</v>
      </c>
      <c r="K9" s="232" t="s">
        <v>195</v>
      </c>
      <c r="L9" s="232" t="s">
        <v>196</v>
      </c>
      <c r="M9" s="232" t="s">
        <v>157</v>
      </c>
      <c r="N9" s="232" t="s">
        <v>158</v>
      </c>
      <c r="O9" s="237" t="s">
        <v>159</v>
      </c>
      <c r="P9" s="181" t="s">
        <v>197</v>
      </c>
    </row>
    <row r="10" spans="1:19" s="191" customFormat="1" ht="49" customHeight="1" thickBot="1" x14ac:dyDescent="0.25">
      <c r="A10" s="185" t="s">
        <v>173</v>
      </c>
      <c r="B10" s="182" t="s">
        <v>174</v>
      </c>
      <c r="C10" s="187">
        <v>1610</v>
      </c>
      <c r="D10" s="188">
        <v>1865</v>
      </c>
      <c r="E10" s="188">
        <v>1743</v>
      </c>
      <c r="F10" s="188">
        <v>3214</v>
      </c>
      <c r="G10" s="188">
        <v>3268</v>
      </c>
      <c r="H10" s="189">
        <v>3773</v>
      </c>
      <c r="I10" s="190">
        <f>SUM(C10:H10)</f>
        <v>15473</v>
      </c>
      <c r="J10" s="188">
        <v>3128</v>
      </c>
      <c r="K10" s="188">
        <v>2882</v>
      </c>
      <c r="L10" s="188">
        <v>6034</v>
      </c>
      <c r="M10" s="188">
        <v>2506</v>
      </c>
      <c r="N10" s="188">
        <v>2530</v>
      </c>
      <c r="O10" s="188">
        <v>872</v>
      </c>
      <c r="P10" s="190">
        <f>+I10+J10+K10+L10+M10+N10+O10</f>
        <v>33425</v>
      </c>
    </row>
    <row r="11" spans="1:19" s="191" customFormat="1" ht="73" customHeight="1" thickBot="1" x14ac:dyDescent="0.25">
      <c r="A11" s="185" t="s">
        <v>175</v>
      </c>
      <c r="B11" s="182" t="s">
        <v>174</v>
      </c>
      <c r="C11" s="192">
        <v>129</v>
      </c>
      <c r="D11" s="193">
        <v>4002</v>
      </c>
      <c r="E11" s="193">
        <v>9467</v>
      </c>
      <c r="F11" s="193">
        <v>12509</v>
      </c>
      <c r="G11" s="193">
        <v>15556</v>
      </c>
      <c r="H11" s="194">
        <v>18152</v>
      </c>
      <c r="I11" s="190">
        <f>SUM(C11:H11)</f>
        <v>59815</v>
      </c>
      <c r="J11" s="193">
        <v>700</v>
      </c>
      <c r="K11" s="193">
        <v>630</v>
      </c>
      <c r="L11" s="193">
        <v>1822</v>
      </c>
      <c r="M11" s="193">
        <v>14478</v>
      </c>
      <c r="N11" s="193">
        <v>14663</v>
      </c>
      <c r="O11" s="193">
        <v>6054</v>
      </c>
      <c r="P11" s="190">
        <f>+I11+J11+K11+L11+M11+N11+O11</f>
        <v>98162</v>
      </c>
    </row>
    <row r="12" spans="1:19" s="191" customFormat="1" ht="111" customHeight="1" thickBot="1" x14ac:dyDescent="0.25">
      <c r="A12" s="185" t="s">
        <v>177</v>
      </c>
      <c r="B12" s="183" t="s">
        <v>178</v>
      </c>
      <c r="C12" s="192">
        <v>1567</v>
      </c>
      <c r="D12" s="193">
        <v>213</v>
      </c>
      <c r="E12" s="193">
        <v>1308</v>
      </c>
      <c r="F12" s="193">
        <v>1549</v>
      </c>
      <c r="G12" s="193">
        <v>694</v>
      </c>
      <c r="H12" s="194">
        <v>671</v>
      </c>
      <c r="I12" s="190">
        <f>SUM(C12:H12)</f>
        <v>6002</v>
      </c>
      <c r="J12" s="193">
        <v>164</v>
      </c>
      <c r="K12" s="193">
        <v>255</v>
      </c>
      <c r="L12" s="193">
        <v>25</v>
      </c>
      <c r="M12" s="193">
        <v>925</v>
      </c>
      <c r="N12" s="193">
        <v>11829</v>
      </c>
      <c r="O12" s="193">
        <v>129</v>
      </c>
      <c r="P12" s="190">
        <f>+I12+J12+K12+L12+M12+N12+O12</f>
        <v>19329</v>
      </c>
      <c r="S12" s="191">
        <f>I12+J12+K12+L12+M12+N12+O12</f>
        <v>19329</v>
      </c>
    </row>
    <row r="13" spans="1:19" s="191" customFormat="1" ht="108" customHeight="1" thickBot="1" x14ac:dyDescent="0.25">
      <c r="A13" s="186" t="s">
        <v>179</v>
      </c>
      <c r="B13" s="184" t="s">
        <v>178</v>
      </c>
      <c r="C13" s="192">
        <v>214</v>
      </c>
      <c r="D13" s="193">
        <v>536</v>
      </c>
      <c r="E13" s="193">
        <v>162</v>
      </c>
      <c r="F13" s="193">
        <v>93</v>
      </c>
      <c r="G13" s="193">
        <v>311</v>
      </c>
      <c r="H13" s="194">
        <v>270</v>
      </c>
      <c r="I13" s="195">
        <f>SUM(C13:H13)</f>
        <v>1586</v>
      </c>
      <c r="J13" s="193">
        <v>567</v>
      </c>
      <c r="K13" s="193">
        <v>632</v>
      </c>
      <c r="L13" s="193">
        <v>643</v>
      </c>
      <c r="M13" s="193">
        <v>716</v>
      </c>
      <c r="N13" s="193">
        <v>542</v>
      </c>
      <c r="O13" s="193">
        <v>191</v>
      </c>
      <c r="P13" s="190">
        <f>+I13+J13+K13+L13+M13+N13+O13</f>
        <v>4877</v>
      </c>
    </row>
    <row r="14" spans="1:19" x14ac:dyDescent="0.2">
      <c r="A14" s="178" t="s">
        <v>198</v>
      </c>
    </row>
    <row r="17" spans="1:16" x14ac:dyDescent="0.2">
      <c r="B17" s="260" t="s">
        <v>199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</row>
    <row r="18" spans="1:16" ht="20" thickBot="1" x14ac:dyDescent="0.25">
      <c r="B18" s="149" t="s">
        <v>184</v>
      </c>
      <c r="C18" s="278" t="s">
        <v>185</v>
      </c>
      <c r="D18" s="278"/>
      <c r="E18" s="227"/>
      <c r="F18" s="227"/>
      <c r="G18" s="150"/>
      <c r="H18" s="151"/>
      <c r="I18" s="152"/>
      <c r="J18" s="153"/>
      <c r="K18" s="153"/>
      <c r="L18" s="153"/>
      <c r="M18" s="154"/>
    </row>
    <row r="19" spans="1:16" ht="20" thickBot="1" x14ac:dyDescent="0.25">
      <c r="B19" s="149" t="s">
        <v>165</v>
      </c>
      <c r="C19" s="278" t="s">
        <v>166</v>
      </c>
      <c r="D19" s="278"/>
      <c r="E19" s="227"/>
      <c r="F19" s="227"/>
      <c r="G19" s="150"/>
      <c r="H19" s="151"/>
      <c r="I19" s="152"/>
      <c r="J19" s="153"/>
      <c r="K19" s="153"/>
      <c r="L19" s="153"/>
      <c r="M19" s="154"/>
    </row>
    <row r="20" spans="1:16" ht="20" thickBot="1" x14ac:dyDescent="0.25">
      <c r="B20" s="149" t="s">
        <v>167</v>
      </c>
      <c r="C20" s="278" t="s">
        <v>186</v>
      </c>
      <c r="D20" s="278"/>
      <c r="E20" s="227"/>
      <c r="F20" s="227"/>
      <c r="G20" s="150"/>
      <c r="H20" s="151"/>
      <c r="I20" s="152"/>
      <c r="J20" s="153"/>
      <c r="K20" s="153"/>
      <c r="L20" s="153"/>
      <c r="M20" s="154"/>
    </row>
    <row r="21" spans="1:16" ht="19" thickBot="1" x14ac:dyDescent="0.25">
      <c r="B21" s="155" t="s">
        <v>169</v>
      </c>
      <c r="C21" s="279">
        <v>2020</v>
      </c>
      <c r="D21" s="279"/>
      <c r="E21" s="228"/>
      <c r="F21" s="228"/>
      <c r="G21" s="156"/>
      <c r="H21" s="151"/>
      <c r="I21" s="152"/>
      <c r="J21" s="157"/>
      <c r="K21" s="157"/>
      <c r="L21" s="157"/>
      <c r="M21" s="158"/>
    </row>
    <row r="22" spans="1:16" ht="19" thickBot="1" x14ac:dyDescent="0.25"/>
    <row r="23" spans="1:16" x14ac:dyDescent="0.2">
      <c r="A23" s="274" t="s">
        <v>234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6"/>
    </row>
    <row r="24" spans="1:16" ht="86" customHeight="1" x14ac:dyDescent="0.2">
      <c r="A24" s="196" t="s">
        <v>200</v>
      </c>
      <c r="B24" s="197" t="s">
        <v>201</v>
      </c>
      <c r="C24" s="198" t="s">
        <v>202</v>
      </c>
      <c r="D24" s="198" t="s">
        <v>203</v>
      </c>
      <c r="E24" s="242" t="s">
        <v>235</v>
      </c>
      <c r="F24" s="243" t="s">
        <v>236</v>
      </c>
      <c r="G24" s="197" t="s">
        <v>204</v>
      </c>
      <c r="H24" s="244" t="s">
        <v>205</v>
      </c>
      <c r="I24" s="198" t="s">
        <v>206</v>
      </c>
      <c r="J24" s="198" t="s">
        <v>207</v>
      </c>
      <c r="K24" s="198" t="s">
        <v>237</v>
      </c>
      <c r="L24" s="240" t="s">
        <v>208</v>
      </c>
      <c r="M24" s="240" t="s">
        <v>209</v>
      </c>
      <c r="N24" s="240" t="s">
        <v>238</v>
      </c>
      <c r="O24" s="241" t="s">
        <v>239</v>
      </c>
    </row>
    <row r="25" spans="1:16" x14ac:dyDescent="0.2">
      <c r="A25" s="280" t="s">
        <v>210</v>
      </c>
      <c r="B25" s="199">
        <v>70880</v>
      </c>
      <c r="C25" s="199">
        <v>15473</v>
      </c>
      <c r="D25" s="200">
        <v>0.21820000000000001</v>
      </c>
      <c r="E25" s="230">
        <v>33425</v>
      </c>
      <c r="F25" s="201">
        <f>E25/B25</f>
        <v>0.47157167042889392</v>
      </c>
      <c r="G25" s="202">
        <v>1747566168</v>
      </c>
      <c r="H25" s="203" t="s">
        <v>211</v>
      </c>
      <c r="I25" s="203" t="s">
        <v>212</v>
      </c>
      <c r="J25" s="205">
        <v>379891034</v>
      </c>
      <c r="K25" s="205">
        <v>508146925</v>
      </c>
      <c r="L25" s="203" t="s">
        <v>213</v>
      </c>
      <c r="M25" s="257">
        <v>0.54479999999999995</v>
      </c>
      <c r="N25" s="252">
        <f>952102835+379891034+508146925</f>
        <v>1840140794</v>
      </c>
      <c r="O25" s="206">
        <f>N25/G25</f>
        <v>1.0529734597150888</v>
      </c>
    </row>
    <row r="26" spans="1:16" x14ac:dyDescent="0.2">
      <c r="A26" s="281"/>
      <c r="B26" s="199"/>
      <c r="C26" s="199"/>
      <c r="D26" s="200"/>
      <c r="E26" s="207">
        <v>-5908</v>
      </c>
      <c r="F26" s="201"/>
      <c r="G26" s="208"/>
      <c r="H26" s="203"/>
      <c r="I26" s="235"/>
      <c r="J26" s="208"/>
      <c r="K26" s="208"/>
      <c r="L26" s="203" t="s">
        <v>214</v>
      </c>
      <c r="M26" s="208"/>
      <c r="N26" s="253"/>
      <c r="O26" s="209"/>
      <c r="P26" s="251"/>
    </row>
    <row r="27" spans="1:16" x14ac:dyDescent="0.2">
      <c r="A27" s="281"/>
      <c r="B27" s="199"/>
      <c r="C27" s="199"/>
      <c r="D27" s="200"/>
      <c r="E27" s="201"/>
      <c r="F27" s="201"/>
      <c r="G27" s="208"/>
      <c r="H27" s="203"/>
      <c r="I27" s="235"/>
      <c r="J27" s="208"/>
      <c r="K27" s="208"/>
      <c r="L27" s="208"/>
      <c r="M27" s="208"/>
      <c r="N27" s="253"/>
      <c r="O27" s="209"/>
    </row>
    <row r="28" spans="1:16" ht="26" x14ac:dyDescent="0.2">
      <c r="A28" s="280" t="s">
        <v>215</v>
      </c>
      <c r="B28" s="199">
        <v>110568</v>
      </c>
      <c r="C28" s="199">
        <v>59815</v>
      </c>
      <c r="D28" s="200">
        <v>0.54090000000000005</v>
      </c>
      <c r="E28" s="230">
        <v>98162</v>
      </c>
      <c r="F28" s="201">
        <f>E28/B28</f>
        <v>0.88779755444613273</v>
      </c>
      <c r="G28" s="210">
        <v>3908238466</v>
      </c>
      <c r="H28" s="203" t="s">
        <v>216</v>
      </c>
      <c r="I28" s="203" t="s">
        <v>217</v>
      </c>
      <c r="J28" s="205">
        <v>503707187</v>
      </c>
      <c r="K28" s="205">
        <v>712860573</v>
      </c>
      <c r="L28" s="203" t="s">
        <v>218</v>
      </c>
      <c r="M28" s="211">
        <v>0.27479999999999999</v>
      </c>
      <c r="N28" s="252">
        <f>1074195487+503707187+712860573</f>
        <v>2290763247</v>
      </c>
      <c r="O28" s="206">
        <f>N28/G28</f>
        <v>0.58613701976700205</v>
      </c>
    </row>
    <row r="29" spans="1:16" x14ac:dyDescent="0.2">
      <c r="A29" s="281"/>
      <c r="B29" s="199"/>
      <c r="C29" s="199"/>
      <c r="D29" s="200"/>
      <c r="E29" s="229">
        <v>-35195</v>
      </c>
      <c r="F29" s="201"/>
      <c r="G29" s="210"/>
      <c r="H29" s="203"/>
      <c r="I29" s="203"/>
      <c r="J29" s="204"/>
      <c r="K29" s="204"/>
      <c r="L29" s="204"/>
      <c r="M29" s="211"/>
      <c r="N29" s="253"/>
      <c r="O29" s="209"/>
    </row>
    <row r="30" spans="1:16" x14ac:dyDescent="0.2">
      <c r="A30" s="281"/>
      <c r="B30" s="199"/>
      <c r="C30" s="199"/>
      <c r="D30" s="200"/>
      <c r="E30" s="201"/>
      <c r="F30" s="201"/>
      <c r="G30" s="208"/>
      <c r="H30" s="203"/>
      <c r="I30" s="203"/>
      <c r="J30" s="204"/>
      <c r="K30" s="204"/>
      <c r="L30" s="204"/>
      <c r="M30" s="211"/>
      <c r="N30" s="253"/>
      <c r="O30" s="209"/>
    </row>
    <row r="31" spans="1:16" ht="26" x14ac:dyDescent="0.2">
      <c r="A31" s="280" t="s">
        <v>219</v>
      </c>
      <c r="B31" s="199">
        <v>113520</v>
      </c>
      <c r="C31" s="199">
        <v>6002</v>
      </c>
      <c r="D31" s="200">
        <v>5.28E-2</v>
      </c>
      <c r="E31" s="230">
        <v>19329</v>
      </c>
      <c r="F31" s="201">
        <f>E31/B31</f>
        <v>0.17026955602536997</v>
      </c>
      <c r="G31" s="210">
        <v>1155481974</v>
      </c>
      <c r="H31" s="212" t="s">
        <v>220</v>
      </c>
      <c r="I31" s="203" t="s">
        <v>221</v>
      </c>
      <c r="J31" s="205">
        <v>70681922</v>
      </c>
      <c r="K31" s="205">
        <v>99251478</v>
      </c>
      <c r="L31" s="203" t="s">
        <v>240</v>
      </c>
      <c r="M31" s="211">
        <v>0.1313</v>
      </c>
      <c r="N31" s="252">
        <f>151722471+70681922+99251478</f>
        <v>321655871</v>
      </c>
      <c r="O31" s="206">
        <f>N31/G31</f>
        <v>0.2783737680359521</v>
      </c>
    </row>
    <row r="32" spans="1:16" x14ac:dyDescent="0.2">
      <c r="A32" s="281"/>
      <c r="B32" s="199"/>
      <c r="C32" s="199"/>
      <c r="D32" s="200"/>
      <c r="E32" s="229">
        <v>-12883</v>
      </c>
      <c r="F32" s="201"/>
      <c r="G32" s="208"/>
      <c r="H32" s="212"/>
      <c r="I32" s="203"/>
      <c r="J32" s="204"/>
      <c r="K32" s="204"/>
      <c r="L32" s="204"/>
      <c r="M32" s="211"/>
      <c r="N32" s="253"/>
      <c r="O32" s="209"/>
    </row>
    <row r="33" spans="1:15" x14ac:dyDescent="0.2">
      <c r="A33" s="281"/>
      <c r="B33" s="199"/>
      <c r="C33" s="199"/>
      <c r="D33" s="200"/>
      <c r="E33" s="201"/>
      <c r="F33" s="201"/>
      <c r="G33" s="208"/>
      <c r="H33" s="212"/>
      <c r="I33" s="203"/>
      <c r="J33" s="204"/>
      <c r="K33" s="204"/>
      <c r="L33" s="204"/>
      <c r="M33" s="211"/>
      <c r="N33" s="253"/>
      <c r="O33" s="209"/>
    </row>
    <row r="34" spans="1:15" ht="26" x14ac:dyDescent="0.2">
      <c r="A34" s="280" t="s">
        <v>222</v>
      </c>
      <c r="B34" s="199">
        <v>2412</v>
      </c>
      <c r="C34" s="199">
        <v>1586</v>
      </c>
      <c r="D34" s="200">
        <v>0.65749999999999997</v>
      </c>
      <c r="E34" s="230">
        <v>4877</v>
      </c>
      <c r="F34" s="201">
        <f>E34/B34</f>
        <v>2.0219734660033168</v>
      </c>
      <c r="G34" s="210">
        <v>551082502</v>
      </c>
      <c r="H34" s="212" t="s">
        <v>223</v>
      </c>
      <c r="I34" s="203" t="s">
        <v>224</v>
      </c>
      <c r="J34" s="205">
        <v>99359713</v>
      </c>
      <c r="K34" s="205">
        <f>76917364+52857266</f>
        <v>129774630</v>
      </c>
      <c r="L34" s="203" t="s">
        <v>225</v>
      </c>
      <c r="M34" s="211">
        <v>0.4551</v>
      </c>
      <c r="N34" s="252">
        <f>250850964+99359713+76917364+52857266</f>
        <v>479985307</v>
      </c>
      <c r="O34" s="206">
        <f>N34/G34</f>
        <v>0.87098629562366325</v>
      </c>
    </row>
    <row r="35" spans="1:15" x14ac:dyDescent="0.2">
      <c r="A35" s="281"/>
      <c r="B35" s="199"/>
      <c r="C35" s="199"/>
      <c r="D35" s="200"/>
      <c r="E35" s="229">
        <v>-1449</v>
      </c>
      <c r="F35" s="201"/>
      <c r="G35" s="208"/>
      <c r="H35" s="212"/>
      <c r="I35" s="203"/>
      <c r="J35" s="204"/>
      <c r="K35" s="204"/>
      <c r="L35" s="204"/>
      <c r="M35" s="211"/>
      <c r="N35" s="253"/>
      <c r="O35" s="209"/>
    </row>
    <row r="36" spans="1:15" s="249" customFormat="1" x14ac:dyDescent="0.2">
      <c r="A36" s="280" t="s">
        <v>226</v>
      </c>
      <c r="B36" s="245" t="s">
        <v>227</v>
      </c>
      <c r="C36" s="245" t="s">
        <v>228</v>
      </c>
      <c r="D36" s="245" t="s">
        <v>229</v>
      </c>
      <c r="E36" s="246"/>
      <c r="F36" s="246"/>
      <c r="G36" s="202">
        <v>15905799090</v>
      </c>
      <c r="H36" s="215" t="s">
        <v>230</v>
      </c>
      <c r="I36" s="215" t="s">
        <v>231</v>
      </c>
      <c r="J36" s="247">
        <v>1533346615</v>
      </c>
      <c r="K36" s="247">
        <f>920883432+349072290+439590603+35923737+146874348</f>
        <v>1892344410</v>
      </c>
      <c r="L36" s="203" t="s">
        <v>232</v>
      </c>
      <c r="M36" s="248">
        <v>0.1804</v>
      </c>
      <c r="N36" s="254">
        <f>2869462468+1533346615+920883432+349072+290+439590603+35923737+146874348+18722928</f>
        <v>5965153493</v>
      </c>
      <c r="O36" s="206">
        <f>N36/G36</f>
        <v>0.37503010438188555</v>
      </c>
    </row>
    <row r="37" spans="1:15" ht="26" x14ac:dyDescent="0.2">
      <c r="A37" s="281"/>
      <c r="B37" s="213"/>
      <c r="C37" s="213"/>
      <c r="D37" s="213"/>
      <c r="E37" s="214"/>
      <c r="F37" s="214"/>
      <c r="G37" s="202"/>
      <c r="H37" s="215"/>
      <c r="I37" s="216"/>
      <c r="J37" s="216"/>
      <c r="K37" s="216"/>
      <c r="L37" s="203" t="s">
        <v>233</v>
      </c>
      <c r="M37" s="217"/>
      <c r="N37" s="208"/>
      <c r="O37" s="209"/>
    </row>
    <row r="38" spans="1:15" ht="53" thickBot="1" x14ac:dyDescent="0.25">
      <c r="A38" s="218"/>
      <c r="B38" s="219"/>
      <c r="C38" s="219"/>
      <c r="D38" s="219"/>
      <c r="E38" s="220"/>
      <c r="F38" s="220"/>
      <c r="G38" s="221"/>
      <c r="H38" s="222"/>
      <c r="I38" s="223"/>
      <c r="J38" s="223"/>
      <c r="K38" s="223"/>
      <c r="L38" s="224" t="s">
        <v>241</v>
      </c>
      <c r="M38" s="225"/>
      <c r="N38" s="254">
        <v>330000000</v>
      </c>
      <c r="O38" s="226"/>
    </row>
    <row r="39" spans="1:15" ht="19" thickBot="1" x14ac:dyDescent="0.25">
      <c r="N39" s="255">
        <f>SUM(N25:N38)</f>
        <v>11227698712</v>
      </c>
      <c r="O39" s="256"/>
    </row>
    <row r="41" spans="1:15" x14ac:dyDescent="0.2">
      <c r="K41" s="238"/>
      <c r="L41" s="238"/>
    </row>
    <row r="43" spans="1:15" x14ac:dyDescent="0.2">
      <c r="E43" s="250"/>
    </row>
  </sheetData>
  <mergeCells count="17">
    <mergeCell ref="A25:A27"/>
    <mergeCell ref="A28:A30"/>
    <mergeCell ref="A31:A33"/>
    <mergeCell ref="A34:A35"/>
    <mergeCell ref="A36:A37"/>
    <mergeCell ref="A23:O23"/>
    <mergeCell ref="A1:I1"/>
    <mergeCell ref="B2:M2"/>
    <mergeCell ref="C3:D3"/>
    <mergeCell ref="C4:D4"/>
    <mergeCell ref="C5:D5"/>
    <mergeCell ref="C6:D6"/>
    <mergeCell ref="B17:M17"/>
    <mergeCell ref="C18:D18"/>
    <mergeCell ref="C19:D19"/>
    <mergeCell ref="C20:D20"/>
    <mergeCell ref="C21:D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B5B4-774D-432F-9138-B21280A69AE1}">
  <sheetPr>
    <tabColor theme="5" tint="0.39997558519241921"/>
  </sheetPr>
  <dimension ref="A1:Q402"/>
  <sheetViews>
    <sheetView topLeftCell="C8" zoomScale="80" zoomScaleNormal="80" workbookViewId="0">
      <selection activeCell="O12" sqref="O12"/>
    </sheetView>
  </sheetViews>
  <sheetFormatPr baseColWidth="10" defaultRowHeight="15" x14ac:dyDescent="0.2"/>
  <cols>
    <col min="1" max="1" width="4" bestFit="1" customWidth="1"/>
    <col min="2" max="2" width="22.33203125" customWidth="1"/>
    <col min="3" max="3" width="15.5" style="8" customWidth="1"/>
    <col min="4" max="4" width="12.5" bestFit="1" customWidth="1"/>
    <col min="5" max="5" width="12.5" customWidth="1"/>
    <col min="6" max="6" width="15.6640625" customWidth="1"/>
    <col min="7" max="7" width="14.5" customWidth="1"/>
    <col min="8" max="8" width="12.5" customWidth="1"/>
    <col min="9" max="9" width="15.6640625" customWidth="1"/>
    <col min="10" max="10" width="12.5" bestFit="1" customWidth="1"/>
    <col min="11" max="11" width="14.1640625" bestFit="1" customWidth="1"/>
    <col min="12" max="12" width="15.83203125" customWidth="1"/>
    <col min="13" max="14" width="14.1640625" bestFit="1" customWidth="1"/>
    <col min="15" max="15" width="13.1640625" bestFit="1" customWidth="1"/>
  </cols>
  <sheetData>
    <row r="1" spans="1:15" ht="16" x14ac:dyDescent="0.2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5" ht="16" x14ac:dyDescent="0.2">
      <c r="A2" s="67"/>
      <c r="B2" s="68"/>
      <c r="C2" s="68"/>
      <c r="D2" s="295" t="s">
        <v>0</v>
      </c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5" ht="16" x14ac:dyDescent="0.2">
      <c r="A3" s="67"/>
      <c r="B3" s="68"/>
      <c r="C3" s="68"/>
      <c r="D3" s="295" t="s">
        <v>141</v>
      </c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5" ht="16" x14ac:dyDescent="0.2">
      <c r="A4" s="67"/>
      <c r="B4" s="68"/>
      <c r="C4" s="68"/>
      <c r="D4" s="295" t="s">
        <v>156</v>
      </c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5" ht="16" x14ac:dyDescent="0.2">
      <c r="A5" s="67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9"/>
      <c r="N5" s="69"/>
      <c r="O5" s="8"/>
    </row>
    <row r="6" spans="1:15" ht="16" x14ac:dyDescent="0.2">
      <c r="A6" s="67"/>
      <c r="B6" s="68"/>
      <c r="C6" s="68"/>
      <c r="D6" s="284" t="s">
        <v>140</v>
      </c>
      <c r="E6" s="284"/>
      <c r="F6" s="284"/>
      <c r="G6" s="284"/>
      <c r="H6" s="284"/>
      <c r="I6" s="284"/>
      <c r="J6" s="284"/>
      <c r="K6" s="284"/>
      <c r="L6" s="284"/>
      <c r="M6" s="284"/>
      <c r="N6" s="284"/>
    </row>
    <row r="7" spans="1:15" ht="16" x14ac:dyDescent="0.2">
      <c r="A7" s="67"/>
      <c r="B7" s="69"/>
      <c r="C7" s="69"/>
      <c r="D7" s="67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5" ht="16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5" ht="16" x14ac:dyDescent="0.2">
      <c r="A9" s="291" t="s">
        <v>24</v>
      </c>
      <c r="B9" s="292"/>
      <c r="C9" s="288" t="s">
        <v>157</v>
      </c>
      <c r="D9" s="289"/>
      <c r="E9" s="290"/>
      <c r="F9" s="289" t="s">
        <v>158</v>
      </c>
      <c r="G9" s="289"/>
      <c r="H9" s="289"/>
      <c r="I9" s="288" t="s">
        <v>159</v>
      </c>
      <c r="J9" s="289"/>
      <c r="K9" s="290"/>
      <c r="L9" s="288" t="s">
        <v>2</v>
      </c>
      <c r="M9" s="289"/>
      <c r="N9" s="290"/>
    </row>
    <row r="10" spans="1:15" ht="39" customHeight="1" x14ac:dyDescent="0.2">
      <c r="A10" s="293"/>
      <c r="B10" s="294"/>
      <c r="C10" s="141" t="s">
        <v>3</v>
      </c>
      <c r="D10" s="142" t="s">
        <v>4</v>
      </c>
      <c r="E10" s="143" t="s">
        <v>5</v>
      </c>
      <c r="F10" s="141" t="s">
        <v>3</v>
      </c>
      <c r="G10" s="141" t="s">
        <v>4</v>
      </c>
      <c r="H10" s="144" t="s">
        <v>5</v>
      </c>
      <c r="I10" s="145" t="s">
        <v>3</v>
      </c>
      <c r="J10" s="141" t="s">
        <v>4</v>
      </c>
      <c r="K10" s="146" t="s">
        <v>5</v>
      </c>
      <c r="L10" s="147" t="s">
        <v>3</v>
      </c>
      <c r="M10" s="147" t="s">
        <v>4</v>
      </c>
      <c r="N10" s="148" t="s">
        <v>5</v>
      </c>
    </row>
    <row r="11" spans="1:15" s="2" customFormat="1" ht="17" x14ac:dyDescent="0.2">
      <c r="A11" s="71" t="s">
        <v>6</v>
      </c>
      <c r="B11" s="72" t="s">
        <v>128</v>
      </c>
      <c r="C11" s="73">
        <f>59970048.69+10992499.44+23603.07</f>
        <v>70986151.199999988</v>
      </c>
      <c r="D11" s="133">
        <v>206230383.18000001</v>
      </c>
      <c r="E11" s="74">
        <f>C11+D11</f>
        <v>277216534.38</v>
      </c>
      <c r="F11" s="75">
        <f>60245247.41+23600.4</f>
        <v>60268847.809999995</v>
      </c>
      <c r="G11" s="76">
        <f>213240826.84</f>
        <v>213240826.84</v>
      </c>
      <c r="H11" s="77">
        <f t="shared" ref="H11:H19" si="0">F11+G11</f>
        <v>273509674.64999998</v>
      </c>
      <c r="I11" s="78">
        <f>60284252.68+65187.35+20277.21+56881793.14</f>
        <v>117251510.38</v>
      </c>
      <c r="J11" s="76">
        <v>252905712.61000001</v>
      </c>
      <c r="K11" s="74">
        <f>I11+J11</f>
        <v>370157222.99000001</v>
      </c>
      <c r="L11" s="79">
        <f>C11+F11+I11</f>
        <v>248506509.38999999</v>
      </c>
      <c r="M11" s="76">
        <f>D11+G11+J11</f>
        <v>672376922.63</v>
      </c>
      <c r="N11" s="80">
        <f>L11+M11</f>
        <v>920883432.01999998</v>
      </c>
    </row>
    <row r="12" spans="1:15" s="2" customFormat="1" ht="82.5" customHeight="1" x14ac:dyDescent="0.2">
      <c r="A12" s="81" t="s">
        <v>13</v>
      </c>
      <c r="B12" s="82" t="s">
        <v>14</v>
      </c>
      <c r="C12" s="83">
        <v>95965008.760000005</v>
      </c>
      <c r="D12" s="85">
        <v>38543789.310000002</v>
      </c>
      <c r="E12" s="74">
        <f t="shared" ref="E12:E20" si="1">C12+D12</f>
        <v>134508798.06999999</v>
      </c>
      <c r="F12" s="84">
        <v>79809567.099999994</v>
      </c>
      <c r="G12" s="85">
        <v>72960416.480000004</v>
      </c>
      <c r="H12" s="86">
        <f t="shared" si="0"/>
        <v>152769983.57999998</v>
      </c>
      <c r="I12" s="83">
        <f>80657919.01+180000+63340778.05</f>
        <v>144178697.06</v>
      </c>
      <c r="J12" s="85">
        <v>76689446.280000001</v>
      </c>
      <c r="K12" s="74">
        <f t="shared" ref="K12:K20" si="2">I12+J12</f>
        <v>220868143.34</v>
      </c>
      <c r="L12" s="79">
        <f t="shared" ref="L12:L20" si="3">C12+F12+I12</f>
        <v>319953272.92000002</v>
      </c>
      <c r="M12" s="76">
        <f t="shared" ref="M12:M20" si="4">D12+G12+J12</f>
        <v>188193652.06999999</v>
      </c>
      <c r="N12" s="239">
        <f t="shared" ref="N12:N20" si="5">L12+M12</f>
        <v>508146924.99000001</v>
      </c>
      <c r="O12" s="21"/>
    </row>
    <row r="13" spans="1:15" s="2" customFormat="1" ht="34" x14ac:dyDescent="0.2">
      <c r="A13" s="81" t="s">
        <v>7</v>
      </c>
      <c r="B13" s="82" t="s">
        <v>8</v>
      </c>
      <c r="C13" s="83">
        <f>60684721.75+862318.03</f>
        <v>61547039.780000001</v>
      </c>
      <c r="D13" s="85">
        <v>4621266.3099999996</v>
      </c>
      <c r="E13" s="74">
        <f t="shared" si="1"/>
        <v>66168306.090000004</v>
      </c>
      <c r="F13" s="84">
        <f>61388265.21+913042.62</f>
        <v>62301307.829999998</v>
      </c>
      <c r="G13" s="87">
        <v>20265863.710000001</v>
      </c>
      <c r="H13" s="86">
        <f t="shared" si="0"/>
        <v>82567171.539999992</v>
      </c>
      <c r="I13" s="83">
        <f>60857994.35+1217390.16+27664619.17</f>
        <v>89740003.680000007</v>
      </c>
      <c r="J13" s="87">
        <v>110596808.27</v>
      </c>
      <c r="K13" s="74">
        <f t="shared" si="2"/>
        <v>200336811.94999999</v>
      </c>
      <c r="L13" s="79">
        <f t="shared" si="3"/>
        <v>213588351.29000002</v>
      </c>
      <c r="M13" s="76">
        <f t="shared" si="4"/>
        <v>135483938.28999999</v>
      </c>
      <c r="N13" s="239">
        <f t="shared" si="5"/>
        <v>349072289.58000004</v>
      </c>
    </row>
    <row r="14" spans="1:15" s="2" customFormat="1" ht="34" x14ac:dyDescent="0.2">
      <c r="A14" s="88" t="s">
        <v>15</v>
      </c>
      <c r="B14" s="82" t="s">
        <v>127</v>
      </c>
      <c r="C14" s="83">
        <v>16693785.210000001</v>
      </c>
      <c r="D14" s="85">
        <f>540753002.53-C11-C12-C13-C14-C15-C16-C17-C18-C19-C20</f>
        <v>61143822.909999982</v>
      </c>
      <c r="E14" s="74">
        <f t="shared" si="1"/>
        <v>77837608.119999975</v>
      </c>
      <c r="F14" s="84">
        <v>16693785.210000001</v>
      </c>
      <c r="G14" s="85">
        <f>591760533.09-F11-F12-F13-F14-F15-F16-F17-F18-F19-F20</f>
        <v>138703798.21000016</v>
      </c>
      <c r="H14" s="86">
        <f t="shared" si="0"/>
        <v>155397583.42000017</v>
      </c>
      <c r="I14" s="83">
        <f>16693785.21+7568857.55</f>
        <v>24262642.760000002</v>
      </c>
      <c r="J14" s="85">
        <f>1013663069.1-I11-I12-I13-I14-I15-I16-I17-I18-I19-I20</f>
        <v>182092768.88999996</v>
      </c>
      <c r="K14" s="74">
        <f t="shared" si="2"/>
        <v>206355411.64999995</v>
      </c>
      <c r="L14" s="79">
        <f t="shared" si="3"/>
        <v>57650213.180000007</v>
      </c>
      <c r="M14" s="76">
        <f t="shared" si="4"/>
        <v>381940390.01000011</v>
      </c>
      <c r="N14" s="239">
        <f t="shared" si="5"/>
        <v>439590603.19000012</v>
      </c>
    </row>
    <row r="15" spans="1:15" s="2" customFormat="1" ht="66" customHeight="1" x14ac:dyDescent="0.2">
      <c r="A15" s="88" t="s">
        <v>20</v>
      </c>
      <c r="B15" s="82" t="s">
        <v>21</v>
      </c>
      <c r="C15" s="83">
        <v>17372414.809999999</v>
      </c>
      <c r="D15" s="85">
        <v>435050</v>
      </c>
      <c r="E15" s="74">
        <f t="shared" si="1"/>
        <v>17807464.809999999</v>
      </c>
      <c r="F15" s="84">
        <v>17268593.079999998</v>
      </c>
      <c r="G15" s="85">
        <v>1087625</v>
      </c>
      <c r="H15" s="86">
        <f t="shared" si="0"/>
        <v>18356218.079999998</v>
      </c>
      <c r="I15" s="83">
        <f>20650584.57+17275271.87</f>
        <v>37925856.439999998</v>
      </c>
      <c r="J15" s="85">
        <v>2827825</v>
      </c>
      <c r="K15" s="74">
        <f t="shared" si="2"/>
        <v>40753681.439999998</v>
      </c>
      <c r="L15" s="79">
        <f t="shared" si="3"/>
        <v>72566864.329999998</v>
      </c>
      <c r="M15" s="76">
        <f t="shared" si="4"/>
        <v>4350500</v>
      </c>
      <c r="N15" s="239">
        <f t="shared" si="5"/>
        <v>76917364.329999998</v>
      </c>
    </row>
    <row r="16" spans="1:15" s="2" customFormat="1" ht="34" x14ac:dyDescent="0.2">
      <c r="A16" s="88" t="s">
        <v>16</v>
      </c>
      <c r="B16" s="82" t="s">
        <v>17</v>
      </c>
      <c r="C16" s="83">
        <v>22773127.5</v>
      </c>
      <c r="D16" s="85">
        <v>52100</v>
      </c>
      <c r="E16" s="74">
        <f t="shared" si="1"/>
        <v>22825227.5</v>
      </c>
      <c r="F16" s="84">
        <v>22877149.170000002</v>
      </c>
      <c r="G16" s="85">
        <v>0</v>
      </c>
      <c r="H16" s="86">
        <f t="shared" si="0"/>
        <v>22877149.170000002</v>
      </c>
      <c r="I16" s="83">
        <f>21421536.82+32127564.8</f>
        <v>53549101.620000005</v>
      </c>
      <c r="J16" s="85">
        <v>0</v>
      </c>
      <c r="K16" s="74">
        <f t="shared" si="2"/>
        <v>53549101.620000005</v>
      </c>
      <c r="L16" s="79">
        <f t="shared" si="3"/>
        <v>99199378.290000007</v>
      </c>
      <c r="M16" s="76">
        <f t="shared" si="4"/>
        <v>52100</v>
      </c>
      <c r="N16" s="239">
        <f t="shared" si="5"/>
        <v>99251478.290000007</v>
      </c>
    </row>
    <row r="17" spans="1:17" s="2" customFormat="1" ht="81" customHeight="1" x14ac:dyDescent="0.2">
      <c r="A17" s="88" t="s">
        <v>22</v>
      </c>
      <c r="B17" s="82" t="s">
        <v>23</v>
      </c>
      <c r="C17" s="89">
        <v>13884431.390000001</v>
      </c>
      <c r="D17" s="134">
        <v>0</v>
      </c>
      <c r="E17" s="74">
        <f t="shared" si="1"/>
        <v>13884431.390000001</v>
      </c>
      <c r="F17" s="84">
        <v>13884431.390000001</v>
      </c>
      <c r="G17" s="85">
        <v>0</v>
      </c>
      <c r="H17" s="86">
        <f t="shared" si="0"/>
        <v>13884431.390000001</v>
      </c>
      <c r="I17" s="83">
        <f>13884431.39+11203971.41</f>
        <v>25088402.800000001</v>
      </c>
      <c r="J17" s="85">
        <v>0</v>
      </c>
      <c r="K17" s="74">
        <f t="shared" si="2"/>
        <v>25088402.800000001</v>
      </c>
      <c r="L17" s="79">
        <f t="shared" si="3"/>
        <v>52857265.579999998</v>
      </c>
      <c r="M17" s="76">
        <f t="shared" si="4"/>
        <v>0</v>
      </c>
      <c r="N17" s="239">
        <f t="shared" si="5"/>
        <v>52857265.579999998</v>
      </c>
    </row>
    <row r="18" spans="1:17" s="2" customFormat="1" ht="51" customHeight="1" x14ac:dyDescent="0.2">
      <c r="A18" s="90" t="s">
        <v>11</v>
      </c>
      <c r="B18" s="91" t="s">
        <v>12</v>
      </c>
      <c r="C18" s="83">
        <v>6655898.1500000004</v>
      </c>
      <c r="D18" s="85">
        <v>0</v>
      </c>
      <c r="E18" s="74">
        <f t="shared" si="1"/>
        <v>6655898.1500000004</v>
      </c>
      <c r="F18" s="84">
        <v>6655898.1500000004</v>
      </c>
      <c r="G18" s="87">
        <v>0</v>
      </c>
      <c r="H18" s="86">
        <f t="shared" si="0"/>
        <v>6655898.1500000004</v>
      </c>
      <c r="I18" s="83">
        <f>6644829.27+15967111.86</f>
        <v>22611941.129999999</v>
      </c>
      <c r="J18" s="87">
        <v>0</v>
      </c>
      <c r="K18" s="74">
        <f t="shared" si="2"/>
        <v>22611941.129999999</v>
      </c>
      <c r="L18" s="79">
        <f t="shared" si="3"/>
        <v>35923737.43</v>
      </c>
      <c r="M18" s="76">
        <f t="shared" si="4"/>
        <v>0</v>
      </c>
      <c r="N18" s="239">
        <f t="shared" si="5"/>
        <v>35923737.43</v>
      </c>
    </row>
    <row r="19" spans="1:17" s="2" customFormat="1" ht="34" x14ac:dyDescent="0.2">
      <c r="A19" s="88" t="s">
        <v>18</v>
      </c>
      <c r="B19" s="82" t="s">
        <v>19</v>
      </c>
      <c r="C19" s="89">
        <v>167484039.34</v>
      </c>
      <c r="D19" s="134">
        <v>393020</v>
      </c>
      <c r="E19" s="74">
        <f t="shared" si="1"/>
        <v>167877059.34</v>
      </c>
      <c r="F19" s="84">
        <f>166476664.34+573207.32</f>
        <v>167049871.66</v>
      </c>
      <c r="G19" s="85">
        <v>12721525</v>
      </c>
      <c r="H19" s="86">
        <f t="shared" si="0"/>
        <v>179771396.66</v>
      </c>
      <c r="I19" s="83">
        <f>163994677+9774412.59+131894728.98</f>
        <v>305663818.56999999</v>
      </c>
      <c r="J19" s="85">
        <v>59548298</v>
      </c>
      <c r="K19" s="74">
        <f t="shared" si="2"/>
        <v>365212116.56999999</v>
      </c>
      <c r="L19" s="79">
        <f t="shared" si="3"/>
        <v>640197729.56999993</v>
      </c>
      <c r="M19" s="76">
        <f t="shared" si="4"/>
        <v>72662843</v>
      </c>
      <c r="N19" s="239">
        <f t="shared" si="5"/>
        <v>712860572.56999993</v>
      </c>
    </row>
    <row r="20" spans="1:17" s="2" customFormat="1" ht="63.75" customHeight="1" x14ac:dyDescent="0.2">
      <c r="A20" s="81" t="s">
        <v>9</v>
      </c>
      <c r="B20" s="82" t="s">
        <v>10</v>
      </c>
      <c r="C20" s="83">
        <v>6247283.4800000004</v>
      </c>
      <c r="D20" s="85">
        <v>21419537.699999999</v>
      </c>
      <c r="E20" s="74">
        <f t="shared" si="1"/>
        <v>27666821.18</v>
      </c>
      <c r="F20" s="84">
        <v>6247283.4800000004</v>
      </c>
      <c r="G20" s="87">
        <v>70915592.420000002</v>
      </c>
      <c r="H20" s="86">
        <f t="shared" ref="H20" si="6">F20+G20</f>
        <v>77162875.900000006</v>
      </c>
      <c r="I20" s="83">
        <f>6247283.48+5051042.29</f>
        <v>11298325.77</v>
      </c>
      <c r="J20" s="87">
        <v>30746325.109999999</v>
      </c>
      <c r="K20" s="74">
        <f t="shared" si="2"/>
        <v>42044650.879999995</v>
      </c>
      <c r="L20" s="79">
        <f t="shared" si="3"/>
        <v>23792892.73</v>
      </c>
      <c r="M20" s="76">
        <f t="shared" si="4"/>
        <v>123081455.23</v>
      </c>
      <c r="N20" s="239">
        <f t="shared" si="5"/>
        <v>146874347.96000001</v>
      </c>
    </row>
    <row r="21" spans="1:17" s="2" customFormat="1" ht="22.5" customHeight="1" thickBot="1" x14ac:dyDescent="0.25">
      <c r="A21" s="285" t="s">
        <v>2</v>
      </c>
      <c r="B21" s="286"/>
      <c r="C21" s="98">
        <f t="shared" ref="C21:N21" si="7">SUM(C11:C20)</f>
        <v>479609179.62</v>
      </c>
      <c r="D21" s="96">
        <f t="shared" si="7"/>
        <v>332838969.40999997</v>
      </c>
      <c r="E21" s="92">
        <f t="shared" si="7"/>
        <v>812448149.02999985</v>
      </c>
      <c r="F21" s="95">
        <f t="shared" si="7"/>
        <v>453056734.88</v>
      </c>
      <c r="G21" s="96">
        <f t="shared" si="7"/>
        <v>529895647.66000015</v>
      </c>
      <c r="H21" s="93">
        <f t="shared" si="7"/>
        <v>982952382.54000008</v>
      </c>
      <c r="I21" s="98">
        <f t="shared" si="7"/>
        <v>831570300.21000004</v>
      </c>
      <c r="J21" s="96">
        <f t="shared" si="7"/>
        <v>715407184.15999997</v>
      </c>
      <c r="K21" s="94">
        <f>SUM(K11:K20)</f>
        <v>1546977484.3699999</v>
      </c>
      <c r="L21" s="95">
        <f t="shared" si="7"/>
        <v>1764236214.71</v>
      </c>
      <c r="M21" s="96">
        <f t="shared" si="7"/>
        <v>1578141801.23</v>
      </c>
      <c r="N21" s="94">
        <f t="shared" si="7"/>
        <v>3342378015.9399996</v>
      </c>
      <c r="P21" s="5"/>
    </row>
    <row r="22" spans="1:17" ht="16" thickTop="1" x14ac:dyDescent="0.2">
      <c r="A22" s="282" t="s">
        <v>182</v>
      </c>
      <c r="B22" s="283"/>
      <c r="C22" s="283"/>
      <c r="D22" s="283"/>
      <c r="E22" s="283"/>
      <c r="F22" s="3"/>
      <c r="G22" s="3"/>
      <c r="H22" s="3"/>
      <c r="I22" s="3"/>
      <c r="J22" s="3"/>
      <c r="K22" s="3"/>
      <c r="L22" s="3"/>
      <c r="M22" s="3"/>
      <c r="N22" s="3"/>
      <c r="O22" s="1"/>
      <c r="P22" s="4"/>
      <c r="Q22" s="4"/>
    </row>
    <row r="23" spans="1:17" x14ac:dyDescent="0.2">
      <c r="J23" s="11"/>
      <c r="K23" s="11"/>
      <c r="L23" s="12"/>
    </row>
    <row r="24" spans="1:17" x14ac:dyDescent="0.2">
      <c r="J24" s="11"/>
      <c r="K24" s="11"/>
      <c r="L24" s="12"/>
    </row>
    <row r="25" spans="1:17" x14ac:dyDescent="0.2">
      <c r="J25" s="11"/>
      <c r="K25" s="11"/>
      <c r="L25" s="12"/>
    </row>
    <row r="26" spans="1:17" x14ac:dyDescent="0.2">
      <c r="J26" s="11"/>
      <c r="K26" s="11"/>
      <c r="L26" s="12"/>
    </row>
    <row r="27" spans="1:17" x14ac:dyDescent="0.2">
      <c r="J27" s="11"/>
      <c r="K27" s="11"/>
      <c r="L27" s="12"/>
    </row>
    <row r="28" spans="1:17" x14ac:dyDescent="0.2">
      <c r="J28" s="11"/>
      <c r="K28" s="11"/>
      <c r="L28" s="12"/>
    </row>
    <row r="29" spans="1:17" x14ac:dyDescent="0.2">
      <c r="J29" s="11"/>
      <c r="K29" s="11"/>
      <c r="L29" s="12"/>
    </row>
    <row r="30" spans="1:17" x14ac:dyDescent="0.2">
      <c r="J30" s="11"/>
      <c r="K30" s="11"/>
      <c r="L30" s="12"/>
    </row>
    <row r="31" spans="1:17" x14ac:dyDescent="0.2">
      <c r="J31" s="11"/>
      <c r="K31" s="11"/>
      <c r="L31" s="12"/>
    </row>
    <row r="32" spans="1:17" x14ac:dyDescent="0.2">
      <c r="J32" s="11"/>
      <c r="K32" s="11"/>
      <c r="L32" s="12"/>
    </row>
    <row r="33" spans="10:12" x14ac:dyDescent="0.2">
      <c r="J33" s="11"/>
      <c r="K33" s="11"/>
      <c r="L33" s="12"/>
    </row>
    <row r="34" spans="10:12" x14ac:dyDescent="0.2">
      <c r="J34" s="11"/>
      <c r="K34" s="11"/>
      <c r="L34" s="12"/>
    </row>
    <row r="35" spans="10:12" x14ac:dyDescent="0.2">
      <c r="J35" s="11"/>
      <c r="K35" s="11"/>
      <c r="L35" s="12"/>
    </row>
    <row r="36" spans="10:12" x14ac:dyDescent="0.2">
      <c r="J36" s="11"/>
      <c r="K36" s="11"/>
      <c r="L36" s="12"/>
    </row>
    <row r="37" spans="10:12" x14ac:dyDescent="0.2">
      <c r="J37" s="11"/>
      <c r="K37" s="11"/>
      <c r="L37" s="12"/>
    </row>
    <row r="38" spans="10:12" x14ac:dyDescent="0.2">
      <c r="J38" s="11"/>
      <c r="K38" s="11"/>
      <c r="L38" s="12"/>
    </row>
    <row r="39" spans="10:12" x14ac:dyDescent="0.2">
      <c r="J39" s="11"/>
      <c r="K39" s="11"/>
      <c r="L39" s="12"/>
    </row>
    <row r="40" spans="10:12" x14ac:dyDescent="0.2">
      <c r="J40" s="11"/>
      <c r="K40" s="11"/>
      <c r="L40" s="12"/>
    </row>
    <row r="41" spans="10:12" x14ac:dyDescent="0.2">
      <c r="J41" s="11"/>
      <c r="K41" s="11"/>
      <c r="L41" s="12"/>
    </row>
    <row r="42" spans="10:12" x14ac:dyDescent="0.2">
      <c r="J42" s="11"/>
      <c r="K42" s="11"/>
      <c r="L42" s="12"/>
    </row>
    <row r="43" spans="10:12" x14ac:dyDescent="0.2">
      <c r="J43" s="11"/>
      <c r="K43" s="11"/>
      <c r="L43" s="12"/>
    </row>
    <row r="44" spans="10:12" x14ac:dyDescent="0.2">
      <c r="J44" s="11"/>
      <c r="K44" s="11"/>
      <c r="L44" s="12"/>
    </row>
    <row r="45" spans="10:12" x14ac:dyDescent="0.2">
      <c r="J45" s="11"/>
      <c r="K45" s="11"/>
      <c r="L45" s="12"/>
    </row>
    <row r="46" spans="10:12" x14ac:dyDescent="0.2">
      <c r="J46" s="11"/>
      <c r="K46" s="11"/>
      <c r="L46" s="12"/>
    </row>
    <row r="47" spans="10:12" x14ac:dyDescent="0.2">
      <c r="J47" s="11"/>
      <c r="K47" s="11"/>
      <c r="L47" s="12"/>
    </row>
    <row r="48" spans="10:12" x14ac:dyDescent="0.2">
      <c r="J48" s="11"/>
      <c r="K48" s="11"/>
      <c r="L48" s="12"/>
    </row>
    <row r="49" spans="10:12" x14ac:dyDescent="0.2">
      <c r="J49" s="11"/>
      <c r="K49" s="11"/>
      <c r="L49" s="12"/>
    </row>
    <row r="50" spans="10:12" x14ac:dyDescent="0.2">
      <c r="J50" s="11"/>
      <c r="K50" s="11"/>
      <c r="L50" s="12"/>
    </row>
    <row r="51" spans="10:12" x14ac:dyDescent="0.2">
      <c r="J51" s="11"/>
      <c r="K51" s="11"/>
      <c r="L51" s="12"/>
    </row>
    <row r="52" spans="10:12" x14ac:dyDescent="0.2">
      <c r="J52" s="11"/>
      <c r="K52" s="11"/>
      <c r="L52" s="12"/>
    </row>
    <row r="53" spans="10:12" x14ac:dyDescent="0.2">
      <c r="J53" s="11"/>
      <c r="K53" s="11"/>
      <c r="L53" s="12"/>
    </row>
    <row r="54" spans="10:12" x14ac:dyDescent="0.2">
      <c r="J54" s="11"/>
      <c r="K54" s="11"/>
      <c r="L54" s="12"/>
    </row>
    <row r="55" spans="10:12" x14ac:dyDescent="0.2">
      <c r="J55" s="11"/>
      <c r="K55" s="11"/>
      <c r="L55" s="12"/>
    </row>
    <row r="56" spans="10:12" x14ac:dyDescent="0.2">
      <c r="J56" s="11"/>
      <c r="K56" s="11"/>
      <c r="L56" s="12"/>
    </row>
    <row r="57" spans="10:12" x14ac:dyDescent="0.2">
      <c r="J57" s="11"/>
      <c r="K57" s="11"/>
      <c r="L57" s="12"/>
    </row>
    <row r="58" spans="10:12" x14ac:dyDescent="0.2">
      <c r="J58" s="11"/>
      <c r="K58" s="11"/>
      <c r="L58" s="12"/>
    </row>
    <row r="59" spans="10:12" x14ac:dyDescent="0.2">
      <c r="J59" s="11"/>
      <c r="K59" s="11"/>
      <c r="L59" s="12"/>
    </row>
    <row r="60" spans="10:12" x14ac:dyDescent="0.2">
      <c r="J60" s="11"/>
      <c r="K60" s="11"/>
      <c r="L60" s="12"/>
    </row>
    <row r="61" spans="10:12" x14ac:dyDescent="0.2">
      <c r="J61" s="11"/>
      <c r="K61" s="11"/>
      <c r="L61" s="12"/>
    </row>
    <row r="62" spans="10:12" x14ac:dyDescent="0.2">
      <c r="J62" s="11"/>
      <c r="K62" s="11"/>
      <c r="L62" s="12"/>
    </row>
    <row r="63" spans="10:12" x14ac:dyDescent="0.2">
      <c r="J63" s="11"/>
      <c r="K63" s="11"/>
      <c r="L63" s="12"/>
    </row>
    <row r="64" spans="10:12" x14ac:dyDescent="0.2">
      <c r="J64" s="11"/>
      <c r="K64" s="11"/>
      <c r="L64" s="12"/>
    </row>
    <row r="65" spans="10:12" x14ac:dyDescent="0.2">
      <c r="J65" s="11"/>
      <c r="K65" s="11"/>
      <c r="L65" s="12"/>
    </row>
    <row r="66" spans="10:12" x14ac:dyDescent="0.2">
      <c r="J66" s="11"/>
      <c r="K66" s="11"/>
      <c r="L66" s="12"/>
    </row>
    <row r="67" spans="10:12" x14ac:dyDescent="0.2">
      <c r="J67" s="11"/>
      <c r="K67" s="11"/>
      <c r="L67" s="12"/>
    </row>
    <row r="68" spans="10:12" x14ac:dyDescent="0.2">
      <c r="J68" s="11"/>
      <c r="K68" s="11"/>
      <c r="L68" s="12"/>
    </row>
    <row r="69" spans="10:12" x14ac:dyDescent="0.2">
      <c r="J69" s="11"/>
      <c r="K69" s="11"/>
      <c r="L69" s="12"/>
    </row>
    <row r="70" spans="10:12" x14ac:dyDescent="0.2">
      <c r="J70" s="11"/>
      <c r="K70" s="11"/>
      <c r="L70" s="12"/>
    </row>
    <row r="71" spans="10:12" x14ac:dyDescent="0.2">
      <c r="J71" s="11"/>
      <c r="K71" s="11"/>
      <c r="L71" s="12"/>
    </row>
    <row r="72" spans="10:12" x14ac:dyDescent="0.2">
      <c r="J72" s="11"/>
      <c r="K72" s="11"/>
      <c r="L72" s="12"/>
    </row>
    <row r="73" spans="10:12" x14ac:dyDescent="0.2">
      <c r="J73" s="11"/>
      <c r="K73" s="11"/>
      <c r="L73" s="12"/>
    </row>
    <row r="74" spans="10:12" x14ac:dyDescent="0.2">
      <c r="J74" s="11"/>
      <c r="K74" s="11"/>
      <c r="L74" s="12"/>
    </row>
    <row r="75" spans="10:12" x14ac:dyDescent="0.2">
      <c r="J75" s="11"/>
      <c r="K75" s="11"/>
      <c r="L75" s="12"/>
    </row>
    <row r="76" spans="10:12" x14ac:dyDescent="0.2">
      <c r="J76" s="11"/>
      <c r="K76" s="11"/>
      <c r="L76" s="12"/>
    </row>
    <row r="77" spans="10:12" x14ac:dyDescent="0.2">
      <c r="J77" s="11"/>
      <c r="K77" s="11"/>
      <c r="L77" s="12"/>
    </row>
    <row r="78" spans="10:12" x14ac:dyDescent="0.2">
      <c r="J78" s="11"/>
      <c r="K78" s="11"/>
      <c r="L78" s="12"/>
    </row>
    <row r="79" spans="10:12" x14ac:dyDescent="0.2">
      <c r="J79" s="11"/>
      <c r="K79" s="11"/>
      <c r="L79" s="12"/>
    </row>
    <row r="80" spans="10:12" x14ac:dyDescent="0.2">
      <c r="J80" s="11"/>
      <c r="K80" s="11"/>
      <c r="L80" s="12"/>
    </row>
    <row r="81" spans="10:12" x14ac:dyDescent="0.2">
      <c r="J81" s="11"/>
      <c r="K81" s="11"/>
      <c r="L81" s="12"/>
    </row>
    <row r="82" spans="10:12" x14ac:dyDescent="0.2">
      <c r="J82" s="11"/>
      <c r="K82" s="11"/>
      <c r="L82" s="12"/>
    </row>
    <row r="83" spans="10:12" x14ac:dyDescent="0.2">
      <c r="J83" s="11"/>
      <c r="K83" s="11"/>
      <c r="L83" s="12"/>
    </row>
    <row r="84" spans="10:12" x14ac:dyDescent="0.2">
      <c r="J84" s="11"/>
      <c r="K84" s="11"/>
      <c r="L84" s="12"/>
    </row>
    <row r="85" spans="10:12" x14ac:dyDescent="0.2">
      <c r="J85" s="11"/>
      <c r="K85" s="11"/>
      <c r="L85" s="12"/>
    </row>
    <row r="86" spans="10:12" x14ac:dyDescent="0.2">
      <c r="J86" s="11"/>
      <c r="K86" s="11"/>
      <c r="L86" s="12"/>
    </row>
    <row r="87" spans="10:12" x14ac:dyDescent="0.2">
      <c r="J87" s="11"/>
      <c r="K87" s="11"/>
      <c r="L87" s="12"/>
    </row>
    <row r="88" spans="10:12" x14ac:dyDescent="0.2">
      <c r="J88" s="11"/>
      <c r="K88" s="11"/>
      <c r="L88" s="12"/>
    </row>
    <row r="89" spans="10:12" x14ac:dyDescent="0.2">
      <c r="J89" s="11"/>
      <c r="K89" s="11"/>
      <c r="L89" s="12"/>
    </row>
    <row r="90" spans="10:12" x14ac:dyDescent="0.2">
      <c r="J90" s="11"/>
      <c r="K90" s="11"/>
      <c r="L90" s="12"/>
    </row>
    <row r="91" spans="10:12" x14ac:dyDescent="0.2">
      <c r="J91" s="11"/>
      <c r="K91" s="11"/>
      <c r="L91" s="12"/>
    </row>
    <row r="92" spans="10:12" x14ac:dyDescent="0.2">
      <c r="J92" s="11"/>
      <c r="K92" s="11"/>
      <c r="L92" s="12"/>
    </row>
    <row r="93" spans="10:12" x14ac:dyDescent="0.2">
      <c r="J93" s="11"/>
      <c r="K93" s="11"/>
      <c r="L93" s="12"/>
    </row>
    <row r="94" spans="10:12" x14ac:dyDescent="0.2">
      <c r="J94" s="11"/>
      <c r="K94" s="11"/>
      <c r="L94" s="12"/>
    </row>
    <row r="95" spans="10:12" x14ac:dyDescent="0.2">
      <c r="J95" s="11"/>
      <c r="K95" s="11"/>
      <c r="L95" s="12"/>
    </row>
    <row r="96" spans="10:12" x14ac:dyDescent="0.2">
      <c r="J96" s="11"/>
      <c r="K96" s="11"/>
      <c r="L96" s="12"/>
    </row>
    <row r="97" spans="10:12" x14ac:dyDescent="0.2">
      <c r="J97" s="11"/>
      <c r="K97" s="11"/>
      <c r="L97" s="12"/>
    </row>
    <row r="98" spans="10:12" x14ac:dyDescent="0.2">
      <c r="J98" s="11"/>
      <c r="K98" s="11"/>
      <c r="L98" s="12"/>
    </row>
    <row r="99" spans="10:12" x14ac:dyDescent="0.2">
      <c r="J99" s="11"/>
      <c r="K99" s="11"/>
      <c r="L99" s="12"/>
    </row>
    <row r="100" spans="10:12" x14ac:dyDescent="0.2">
      <c r="J100" s="11"/>
      <c r="K100" s="11"/>
      <c r="L100" s="12"/>
    </row>
    <row r="101" spans="10:12" x14ac:dyDescent="0.2">
      <c r="J101" s="11"/>
      <c r="K101" s="11"/>
      <c r="L101" s="12"/>
    </row>
    <row r="102" spans="10:12" x14ac:dyDescent="0.2">
      <c r="J102" s="11"/>
      <c r="K102" s="11"/>
      <c r="L102" s="12"/>
    </row>
    <row r="103" spans="10:12" x14ac:dyDescent="0.2">
      <c r="J103" s="11"/>
      <c r="K103" s="11"/>
      <c r="L103" s="12"/>
    </row>
    <row r="104" spans="10:12" x14ac:dyDescent="0.2">
      <c r="J104" s="11"/>
      <c r="K104" s="11"/>
      <c r="L104" s="12"/>
    </row>
    <row r="105" spans="10:12" x14ac:dyDescent="0.2">
      <c r="J105" s="11"/>
      <c r="K105" s="11"/>
      <c r="L105" s="12"/>
    </row>
    <row r="106" spans="10:12" x14ac:dyDescent="0.2">
      <c r="J106" s="11"/>
      <c r="K106" s="11"/>
      <c r="L106" s="12"/>
    </row>
    <row r="107" spans="10:12" x14ac:dyDescent="0.2">
      <c r="J107" s="11"/>
      <c r="K107" s="11"/>
      <c r="L107" s="12"/>
    </row>
    <row r="108" spans="10:12" x14ac:dyDescent="0.2">
      <c r="J108" s="11"/>
      <c r="K108" s="11"/>
      <c r="L108" s="12"/>
    </row>
    <row r="109" spans="10:12" x14ac:dyDescent="0.2">
      <c r="J109" s="11"/>
      <c r="K109" s="11"/>
      <c r="L109" s="12"/>
    </row>
    <row r="110" spans="10:12" x14ac:dyDescent="0.2">
      <c r="J110" s="11"/>
      <c r="K110" s="11"/>
      <c r="L110" s="12"/>
    </row>
    <row r="111" spans="10:12" x14ac:dyDescent="0.2">
      <c r="J111" s="11"/>
      <c r="K111" s="11"/>
      <c r="L111" s="12"/>
    </row>
    <row r="112" spans="10:12" x14ac:dyDescent="0.2">
      <c r="J112" s="11"/>
      <c r="K112" s="11"/>
      <c r="L112" s="12"/>
    </row>
    <row r="113" spans="10:12" x14ac:dyDescent="0.2">
      <c r="J113" s="11"/>
      <c r="K113" s="11"/>
      <c r="L113" s="12"/>
    </row>
    <row r="114" spans="10:12" x14ac:dyDescent="0.2">
      <c r="J114" s="11"/>
      <c r="K114" s="11"/>
      <c r="L114" s="12"/>
    </row>
    <row r="115" spans="10:12" x14ac:dyDescent="0.2">
      <c r="J115" s="11"/>
      <c r="K115" s="11"/>
      <c r="L115" s="12"/>
    </row>
    <row r="116" spans="10:12" x14ac:dyDescent="0.2">
      <c r="J116" s="11"/>
      <c r="K116" s="11"/>
      <c r="L116" s="12"/>
    </row>
    <row r="117" spans="10:12" x14ac:dyDescent="0.2">
      <c r="J117" s="11"/>
      <c r="K117" s="11"/>
      <c r="L117" s="12"/>
    </row>
    <row r="118" spans="10:12" x14ac:dyDescent="0.2">
      <c r="J118" s="11"/>
      <c r="K118" s="11"/>
      <c r="L118" s="12"/>
    </row>
    <row r="119" spans="10:12" x14ac:dyDescent="0.2">
      <c r="J119" s="11"/>
      <c r="K119" s="11"/>
      <c r="L119" s="12"/>
    </row>
    <row r="120" spans="10:12" x14ac:dyDescent="0.2">
      <c r="J120" s="11"/>
      <c r="K120" s="11"/>
      <c r="L120" s="12"/>
    </row>
    <row r="121" spans="10:12" x14ac:dyDescent="0.2">
      <c r="J121" s="11"/>
      <c r="K121" s="11"/>
      <c r="L121" s="12"/>
    </row>
    <row r="122" spans="10:12" x14ac:dyDescent="0.2">
      <c r="J122" s="11"/>
      <c r="K122" s="11"/>
      <c r="L122" s="12"/>
    </row>
    <row r="123" spans="10:12" x14ac:dyDescent="0.2">
      <c r="J123" s="11"/>
      <c r="K123" s="11"/>
      <c r="L123" s="12"/>
    </row>
    <row r="124" spans="10:12" x14ac:dyDescent="0.2">
      <c r="J124" s="11"/>
      <c r="K124" s="11"/>
      <c r="L124" s="12"/>
    </row>
    <row r="125" spans="10:12" x14ac:dyDescent="0.2">
      <c r="J125" s="11"/>
      <c r="K125" s="11"/>
      <c r="L125" s="12"/>
    </row>
    <row r="126" spans="10:12" x14ac:dyDescent="0.2">
      <c r="J126" s="11"/>
      <c r="K126" s="11"/>
      <c r="L126" s="12"/>
    </row>
    <row r="127" spans="10:12" x14ac:dyDescent="0.2">
      <c r="J127" s="11"/>
      <c r="K127" s="11"/>
      <c r="L127" s="12"/>
    </row>
    <row r="128" spans="10:12" x14ac:dyDescent="0.2">
      <c r="J128" s="11"/>
      <c r="K128" s="11"/>
      <c r="L128" s="12"/>
    </row>
    <row r="129" spans="10:12" x14ac:dyDescent="0.2">
      <c r="J129" s="11"/>
      <c r="K129" s="11"/>
      <c r="L129" s="12"/>
    </row>
    <row r="130" spans="10:12" x14ac:dyDescent="0.2">
      <c r="J130" s="11"/>
      <c r="K130" s="11"/>
      <c r="L130" s="12"/>
    </row>
    <row r="131" spans="10:12" x14ac:dyDescent="0.2">
      <c r="J131" s="11"/>
      <c r="K131" s="11"/>
      <c r="L131" s="12"/>
    </row>
    <row r="132" spans="10:12" x14ac:dyDescent="0.2">
      <c r="J132" s="11"/>
      <c r="K132" s="11"/>
      <c r="L132" s="12"/>
    </row>
    <row r="133" spans="10:12" x14ac:dyDescent="0.2">
      <c r="J133" s="11"/>
      <c r="K133" s="11"/>
      <c r="L133" s="12"/>
    </row>
    <row r="134" spans="10:12" x14ac:dyDescent="0.2">
      <c r="J134" s="11"/>
      <c r="K134" s="11"/>
      <c r="L134" s="12"/>
    </row>
    <row r="135" spans="10:12" x14ac:dyDescent="0.2">
      <c r="J135" s="11"/>
      <c r="K135" s="11"/>
      <c r="L135" s="12"/>
    </row>
    <row r="136" spans="10:12" x14ac:dyDescent="0.2">
      <c r="J136" s="11"/>
      <c r="K136" s="11"/>
      <c r="L136" s="12"/>
    </row>
    <row r="137" spans="10:12" x14ac:dyDescent="0.2">
      <c r="J137" s="11"/>
      <c r="K137" s="11"/>
      <c r="L137" s="12"/>
    </row>
    <row r="138" spans="10:12" x14ac:dyDescent="0.2">
      <c r="J138" s="11"/>
      <c r="K138" s="11"/>
      <c r="L138" s="12"/>
    </row>
    <row r="139" spans="10:12" x14ac:dyDescent="0.2">
      <c r="J139" s="11"/>
      <c r="K139" s="11"/>
      <c r="L139" s="12"/>
    </row>
    <row r="140" spans="10:12" x14ac:dyDescent="0.2">
      <c r="J140" s="11"/>
      <c r="K140" s="11"/>
      <c r="L140" s="12"/>
    </row>
    <row r="141" spans="10:12" x14ac:dyDescent="0.2">
      <c r="J141" s="11"/>
      <c r="K141" s="11"/>
      <c r="L141" s="12"/>
    </row>
    <row r="142" spans="10:12" x14ac:dyDescent="0.2">
      <c r="J142" s="11"/>
      <c r="K142" s="11"/>
      <c r="L142" s="12"/>
    </row>
    <row r="143" spans="10:12" x14ac:dyDescent="0.2">
      <c r="J143" s="11"/>
      <c r="K143" s="11"/>
      <c r="L143" s="12"/>
    </row>
    <row r="144" spans="10:12" x14ac:dyDescent="0.2">
      <c r="J144" s="11"/>
      <c r="K144" s="11"/>
      <c r="L144" s="12"/>
    </row>
    <row r="145" spans="10:12" x14ac:dyDescent="0.2">
      <c r="J145" s="11"/>
      <c r="K145" s="11"/>
      <c r="L145" s="12"/>
    </row>
    <row r="146" spans="10:12" x14ac:dyDescent="0.2">
      <c r="J146" s="11"/>
      <c r="K146" s="11"/>
      <c r="L146" s="12"/>
    </row>
    <row r="147" spans="10:12" x14ac:dyDescent="0.2">
      <c r="J147" s="11"/>
      <c r="K147" s="11"/>
      <c r="L147" s="12"/>
    </row>
    <row r="148" spans="10:12" x14ac:dyDescent="0.2">
      <c r="J148" s="11"/>
      <c r="K148" s="11"/>
      <c r="L148" s="12"/>
    </row>
    <row r="149" spans="10:12" x14ac:dyDescent="0.2">
      <c r="J149" s="11"/>
      <c r="K149" s="11"/>
      <c r="L149" s="12"/>
    </row>
    <row r="150" spans="10:12" x14ac:dyDescent="0.2">
      <c r="J150" s="11"/>
      <c r="K150" s="11"/>
      <c r="L150" s="12"/>
    </row>
    <row r="151" spans="10:12" x14ac:dyDescent="0.2">
      <c r="J151" s="11"/>
      <c r="K151" s="11"/>
      <c r="L151" s="12"/>
    </row>
    <row r="152" spans="10:12" x14ac:dyDescent="0.2">
      <c r="J152" s="11"/>
      <c r="K152" s="11"/>
      <c r="L152" s="12"/>
    </row>
    <row r="153" spans="10:12" x14ac:dyDescent="0.2">
      <c r="J153" s="11"/>
      <c r="K153" s="11"/>
      <c r="L153" s="12"/>
    </row>
    <row r="154" spans="10:12" x14ac:dyDescent="0.2">
      <c r="J154" s="11"/>
      <c r="K154" s="11"/>
      <c r="L154" s="12"/>
    </row>
    <row r="155" spans="10:12" x14ac:dyDescent="0.2">
      <c r="J155" s="11"/>
      <c r="K155" s="11"/>
      <c r="L155" s="12"/>
    </row>
    <row r="156" spans="10:12" x14ac:dyDescent="0.2">
      <c r="J156" s="11"/>
      <c r="K156" s="11"/>
      <c r="L156" s="12"/>
    </row>
    <row r="157" spans="10:12" x14ac:dyDescent="0.2">
      <c r="J157" s="11"/>
      <c r="K157" s="11"/>
      <c r="L157" s="12"/>
    </row>
    <row r="158" spans="10:12" x14ac:dyDescent="0.2">
      <c r="J158" s="11"/>
      <c r="K158" s="11"/>
      <c r="L158" s="12"/>
    </row>
    <row r="159" spans="10:12" x14ac:dyDescent="0.2">
      <c r="J159" s="11"/>
      <c r="K159" s="11"/>
      <c r="L159" s="12"/>
    </row>
    <row r="160" spans="10:12" x14ac:dyDescent="0.2">
      <c r="J160" s="11"/>
      <c r="K160" s="11"/>
      <c r="L160" s="12"/>
    </row>
    <row r="161" spans="10:12" x14ac:dyDescent="0.2">
      <c r="J161" s="11"/>
      <c r="K161" s="11"/>
      <c r="L161" s="12"/>
    </row>
    <row r="162" spans="10:12" x14ac:dyDescent="0.2">
      <c r="J162" s="11"/>
      <c r="K162" s="11"/>
      <c r="L162" s="12"/>
    </row>
    <row r="163" spans="10:12" x14ac:dyDescent="0.2">
      <c r="J163" s="11"/>
      <c r="K163" s="11"/>
      <c r="L163" s="12"/>
    </row>
    <row r="164" spans="10:12" x14ac:dyDescent="0.2">
      <c r="J164" s="11"/>
      <c r="K164" s="11"/>
      <c r="L164" s="12"/>
    </row>
    <row r="165" spans="10:12" x14ac:dyDescent="0.2">
      <c r="J165" s="11"/>
      <c r="K165" s="11"/>
      <c r="L165" s="12"/>
    </row>
    <row r="166" spans="10:12" x14ac:dyDescent="0.2">
      <c r="J166" s="11"/>
      <c r="K166" s="11"/>
      <c r="L166" s="12"/>
    </row>
    <row r="167" spans="10:12" x14ac:dyDescent="0.2">
      <c r="J167" s="11"/>
      <c r="K167" s="11"/>
      <c r="L167" s="12"/>
    </row>
    <row r="168" spans="10:12" x14ac:dyDescent="0.2">
      <c r="J168" s="11"/>
      <c r="K168" s="11"/>
      <c r="L168" s="12"/>
    </row>
    <row r="169" spans="10:12" x14ac:dyDescent="0.2">
      <c r="J169" s="11"/>
      <c r="K169" s="11"/>
      <c r="L169" s="12"/>
    </row>
    <row r="170" spans="10:12" x14ac:dyDescent="0.2">
      <c r="J170" s="11"/>
      <c r="K170" s="11"/>
      <c r="L170" s="12"/>
    </row>
    <row r="171" spans="10:12" x14ac:dyDescent="0.2">
      <c r="J171" s="11"/>
      <c r="K171" s="11"/>
      <c r="L171" s="12"/>
    </row>
    <row r="172" spans="10:12" x14ac:dyDescent="0.2">
      <c r="J172" s="11"/>
      <c r="K172" s="11"/>
      <c r="L172" s="12"/>
    </row>
    <row r="173" spans="10:12" x14ac:dyDescent="0.2">
      <c r="J173" s="11"/>
      <c r="K173" s="11"/>
      <c r="L173" s="12"/>
    </row>
    <row r="174" spans="10:12" x14ac:dyDescent="0.2">
      <c r="J174" s="11"/>
      <c r="K174" s="11"/>
      <c r="L174" s="12"/>
    </row>
    <row r="175" spans="10:12" x14ac:dyDescent="0.2">
      <c r="J175" s="11"/>
      <c r="K175" s="11"/>
      <c r="L175" s="12"/>
    </row>
    <row r="176" spans="10:12" x14ac:dyDescent="0.2">
      <c r="J176" s="11"/>
      <c r="K176" s="11"/>
      <c r="L176" s="12"/>
    </row>
    <row r="177" spans="10:12" x14ac:dyDescent="0.2">
      <c r="J177" s="11"/>
      <c r="K177" s="11"/>
      <c r="L177" s="12"/>
    </row>
    <row r="178" spans="10:12" x14ac:dyDescent="0.2">
      <c r="J178" s="11"/>
      <c r="K178" s="11"/>
      <c r="L178" s="12"/>
    </row>
    <row r="179" spans="10:12" x14ac:dyDescent="0.2">
      <c r="J179" s="11"/>
      <c r="K179" s="11"/>
      <c r="L179" s="12"/>
    </row>
    <row r="180" spans="10:12" x14ac:dyDescent="0.2">
      <c r="J180" s="11"/>
      <c r="K180" s="11"/>
      <c r="L180" s="12"/>
    </row>
    <row r="181" spans="10:12" x14ac:dyDescent="0.2">
      <c r="J181" s="11"/>
      <c r="K181" s="11"/>
      <c r="L181" s="12"/>
    </row>
    <row r="182" spans="10:12" x14ac:dyDescent="0.2">
      <c r="J182" s="11"/>
      <c r="K182" s="11"/>
      <c r="L182" s="12"/>
    </row>
    <row r="183" spans="10:12" x14ac:dyDescent="0.2">
      <c r="J183" s="11"/>
      <c r="K183" s="11"/>
      <c r="L183" s="12"/>
    </row>
    <row r="184" spans="10:12" x14ac:dyDescent="0.2">
      <c r="J184" s="11"/>
      <c r="K184" s="11"/>
      <c r="L184" s="12"/>
    </row>
    <row r="185" spans="10:12" x14ac:dyDescent="0.2">
      <c r="J185" s="11"/>
      <c r="K185" s="11"/>
      <c r="L185" s="12"/>
    </row>
    <row r="186" spans="10:12" x14ac:dyDescent="0.2">
      <c r="J186" s="11"/>
      <c r="K186" s="11"/>
      <c r="L186" s="12"/>
    </row>
    <row r="187" spans="10:12" x14ac:dyDescent="0.2">
      <c r="J187" s="11"/>
      <c r="K187" s="11"/>
      <c r="L187" s="12"/>
    </row>
    <row r="188" spans="10:12" x14ac:dyDescent="0.2">
      <c r="J188" s="11"/>
      <c r="K188" s="11"/>
      <c r="L188" s="12"/>
    </row>
    <row r="189" spans="10:12" x14ac:dyDescent="0.2">
      <c r="J189" s="11"/>
      <c r="K189" s="11"/>
      <c r="L189" s="12"/>
    </row>
    <row r="190" spans="10:12" x14ac:dyDescent="0.2">
      <c r="J190" s="11"/>
      <c r="K190" s="11"/>
      <c r="L190" s="12"/>
    </row>
    <row r="191" spans="10:12" x14ac:dyDescent="0.2">
      <c r="J191" s="11"/>
      <c r="K191" s="11"/>
      <c r="L191" s="12"/>
    </row>
    <row r="192" spans="10:12" x14ac:dyDescent="0.2">
      <c r="J192" s="11"/>
      <c r="K192" s="11"/>
      <c r="L192" s="12"/>
    </row>
    <row r="193" spans="10:12" x14ac:dyDescent="0.2">
      <c r="J193" s="11"/>
      <c r="K193" s="11"/>
      <c r="L193" s="12"/>
    </row>
    <row r="194" spans="10:12" x14ac:dyDescent="0.2">
      <c r="J194" s="11"/>
      <c r="K194" s="11"/>
      <c r="L194" s="12"/>
    </row>
    <row r="195" spans="10:12" x14ac:dyDescent="0.2">
      <c r="J195" s="11"/>
      <c r="K195" s="11"/>
      <c r="L195" s="12"/>
    </row>
    <row r="196" spans="10:12" x14ac:dyDescent="0.2">
      <c r="J196" s="11"/>
      <c r="K196" s="11"/>
      <c r="L196" s="12"/>
    </row>
    <row r="197" spans="10:12" x14ac:dyDescent="0.2">
      <c r="J197" s="11"/>
      <c r="K197" s="11"/>
      <c r="L197" s="12"/>
    </row>
    <row r="198" spans="10:12" x14ac:dyDescent="0.2">
      <c r="J198" s="11"/>
      <c r="K198" s="11"/>
      <c r="L198" s="12"/>
    </row>
    <row r="199" spans="10:12" x14ac:dyDescent="0.2">
      <c r="J199" s="11"/>
      <c r="K199" s="11"/>
      <c r="L199" s="12"/>
    </row>
    <row r="200" spans="10:12" x14ac:dyDescent="0.2">
      <c r="J200" s="11"/>
      <c r="K200" s="11"/>
      <c r="L200" s="12"/>
    </row>
    <row r="201" spans="10:12" x14ac:dyDescent="0.2">
      <c r="J201" s="11"/>
      <c r="K201" s="11"/>
      <c r="L201" s="12"/>
    </row>
    <row r="202" spans="10:12" x14ac:dyDescent="0.2">
      <c r="J202" s="11"/>
      <c r="K202" s="11"/>
      <c r="L202" s="12"/>
    </row>
    <row r="203" spans="10:12" x14ac:dyDescent="0.2">
      <c r="J203" s="11"/>
      <c r="K203" s="11"/>
      <c r="L203" s="12"/>
    </row>
    <row r="204" spans="10:12" x14ac:dyDescent="0.2">
      <c r="J204" s="11"/>
      <c r="K204" s="11"/>
      <c r="L204" s="12"/>
    </row>
    <row r="205" spans="10:12" x14ac:dyDescent="0.2">
      <c r="J205" s="11"/>
      <c r="K205" s="11"/>
      <c r="L205" s="12"/>
    </row>
    <row r="206" spans="10:12" x14ac:dyDescent="0.2">
      <c r="J206" s="11"/>
      <c r="K206" s="11"/>
      <c r="L206" s="12"/>
    </row>
    <row r="207" spans="10:12" x14ac:dyDescent="0.2">
      <c r="J207" s="11"/>
      <c r="K207" s="11"/>
      <c r="L207" s="12"/>
    </row>
    <row r="208" spans="10:12" x14ac:dyDescent="0.2">
      <c r="J208" s="11"/>
      <c r="K208" s="11"/>
      <c r="L208" s="12"/>
    </row>
    <row r="209" spans="10:12" x14ac:dyDescent="0.2">
      <c r="J209" s="11"/>
      <c r="K209" s="11"/>
      <c r="L209" s="12"/>
    </row>
    <row r="210" spans="10:12" x14ac:dyDescent="0.2">
      <c r="J210" s="11"/>
      <c r="K210" s="11"/>
      <c r="L210" s="12"/>
    </row>
    <row r="211" spans="10:12" x14ac:dyDescent="0.2">
      <c r="J211" s="11"/>
      <c r="K211" s="11"/>
      <c r="L211" s="12"/>
    </row>
    <row r="212" spans="10:12" x14ac:dyDescent="0.2">
      <c r="J212" s="11"/>
      <c r="K212" s="11"/>
      <c r="L212" s="12"/>
    </row>
    <row r="213" spans="10:12" x14ac:dyDescent="0.2">
      <c r="J213" s="11"/>
      <c r="K213" s="11"/>
      <c r="L213" s="12"/>
    </row>
    <row r="214" spans="10:12" x14ac:dyDescent="0.2">
      <c r="J214" s="11"/>
      <c r="K214" s="11"/>
      <c r="L214" s="12"/>
    </row>
    <row r="215" spans="10:12" x14ac:dyDescent="0.2">
      <c r="J215" s="11"/>
      <c r="K215" s="11"/>
      <c r="L215" s="12"/>
    </row>
    <row r="216" spans="10:12" x14ac:dyDescent="0.2">
      <c r="J216" s="11"/>
      <c r="K216" s="11"/>
      <c r="L216" s="12"/>
    </row>
    <row r="217" spans="10:12" x14ac:dyDescent="0.2">
      <c r="J217" s="11"/>
      <c r="K217" s="11"/>
      <c r="L217" s="12"/>
    </row>
    <row r="218" spans="10:12" x14ac:dyDescent="0.2">
      <c r="J218" s="11"/>
      <c r="K218" s="11"/>
      <c r="L218" s="12"/>
    </row>
    <row r="219" spans="10:12" x14ac:dyDescent="0.2">
      <c r="J219" s="11"/>
      <c r="K219" s="11"/>
      <c r="L219" s="12"/>
    </row>
    <row r="220" spans="10:12" x14ac:dyDescent="0.2">
      <c r="J220" s="11"/>
      <c r="K220" s="11"/>
      <c r="L220" s="12"/>
    </row>
    <row r="221" spans="10:12" x14ac:dyDescent="0.2">
      <c r="J221" s="11"/>
      <c r="K221" s="11"/>
      <c r="L221" s="12"/>
    </row>
    <row r="222" spans="10:12" x14ac:dyDescent="0.2">
      <c r="J222" s="11"/>
      <c r="K222" s="11"/>
      <c r="L222" s="12"/>
    </row>
    <row r="223" spans="10:12" x14ac:dyDescent="0.2">
      <c r="J223" s="11"/>
      <c r="K223" s="11"/>
      <c r="L223" s="12"/>
    </row>
    <row r="224" spans="10:12" x14ac:dyDescent="0.2">
      <c r="J224" s="11"/>
      <c r="K224" s="11"/>
      <c r="L224" s="12"/>
    </row>
    <row r="225" spans="10:12" x14ac:dyDescent="0.2">
      <c r="J225" s="11"/>
      <c r="K225" s="11"/>
      <c r="L225" s="12"/>
    </row>
    <row r="226" spans="10:12" x14ac:dyDescent="0.2">
      <c r="J226" s="11"/>
      <c r="K226" s="11"/>
      <c r="L226" s="12"/>
    </row>
    <row r="227" spans="10:12" x14ac:dyDescent="0.2">
      <c r="J227" s="11"/>
      <c r="K227" s="11"/>
      <c r="L227" s="12"/>
    </row>
    <row r="228" spans="10:12" x14ac:dyDescent="0.2">
      <c r="J228" s="11"/>
      <c r="K228" s="11"/>
      <c r="L228" s="12"/>
    </row>
    <row r="229" spans="10:12" x14ac:dyDescent="0.2">
      <c r="J229" s="11"/>
      <c r="K229" s="11"/>
      <c r="L229" s="12"/>
    </row>
    <row r="230" spans="10:12" x14ac:dyDescent="0.2">
      <c r="J230" s="11"/>
      <c r="K230" s="11"/>
      <c r="L230" s="12"/>
    </row>
    <row r="231" spans="10:12" x14ac:dyDescent="0.2">
      <c r="J231" s="11"/>
      <c r="K231" s="11"/>
      <c r="L231" s="12"/>
    </row>
    <row r="232" spans="10:12" x14ac:dyDescent="0.2">
      <c r="J232" s="11"/>
      <c r="K232" s="11"/>
      <c r="L232" s="12"/>
    </row>
    <row r="233" spans="10:12" x14ac:dyDescent="0.2">
      <c r="J233" s="11"/>
      <c r="K233" s="11"/>
      <c r="L233" s="12"/>
    </row>
    <row r="234" spans="10:12" x14ac:dyDescent="0.2">
      <c r="J234" s="11"/>
      <c r="K234" s="11"/>
      <c r="L234" s="12"/>
    </row>
    <row r="235" spans="10:12" x14ac:dyDescent="0.2">
      <c r="J235" s="11"/>
      <c r="K235" s="11"/>
      <c r="L235" s="12"/>
    </row>
    <row r="236" spans="10:12" x14ac:dyDescent="0.2">
      <c r="J236" s="11"/>
      <c r="K236" s="11"/>
      <c r="L236" s="12"/>
    </row>
    <row r="237" spans="10:12" x14ac:dyDescent="0.2">
      <c r="J237" s="11"/>
      <c r="K237" s="11"/>
      <c r="L237" s="12"/>
    </row>
    <row r="238" spans="10:12" x14ac:dyDescent="0.2">
      <c r="J238" s="11"/>
      <c r="K238" s="11"/>
      <c r="L238" s="12"/>
    </row>
    <row r="239" spans="10:12" x14ac:dyDescent="0.2">
      <c r="J239" s="11"/>
      <c r="K239" s="11"/>
      <c r="L239" s="12"/>
    </row>
    <row r="240" spans="10:12" x14ac:dyDescent="0.2">
      <c r="J240" s="11"/>
      <c r="K240" s="11"/>
      <c r="L240" s="12"/>
    </row>
    <row r="241" spans="10:12" x14ac:dyDescent="0.2">
      <c r="J241" s="11"/>
      <c r="K241" s="11"/>
      <c r="L241" s="12"/>
    </row>
    <row r="242" spans="10:12" x14ac:dyDescent="0.2">
      <c r="J242" s="11"/>
      <c r="K242" s="11"/>
      <c r="L242" s="12"/>
    </row>
    <row r="243" spans="10:12" x14ac:dyDescent="0.2">
      <c r="J243" s="11"/>
      <c r="K243" s="11"/>
      <c r="L243" s="12"/>
    </row>
    <row r="244" spans="10:12" x14ac:dyDescent="0.2">
      <c r="J244" s="11"/>
      <c r="K244" s="11"/>
      <c r="L244" s="12"/>
    </row>
    <row r="245" spans="10:12" x14ac:dyDescent="0.2">
      <c r="J245" s="11"/>
      <c r="K245" s="11"/>
      <c r="L245" s="12"/>
    </row>
    <row r="246" spans="10:12" x14ac:dyDescent="0.2">
      <c r="J246" s="11"/>
      <c r="K246" s="11"/>
      <c r="L246" s="12"/>
    </row>
    <row r="247" spans="10:12" x14ac:dyDescent="0.2">
      <c r="J247" s="11"/>
      <c r="K247" s="11"/>
      <c r="L247" s="12"/>
    </row>
    <row r="248" spans="10:12" x14ac:dyDescent="0.2">
      <c r="J248" s="11"/>
      <c r="K248" s="11"/>
      <c r="L248" s="12"/>
    </row>
    <row r="249" spans="10:12" x14ac:dyDescent="0.2">
      <c r="J249" s="11"/>
      <c r="K249" s="11"/>
      <c r="L249" s="12"/>
    </row>
    <row r="250" spans="10:12" x14ac:dyDescent="0.2">
      <c r="J250" s="11"/>
      <c r="K250" s="11"/>
      <c r="L250" s="12"/>
    </row>
    <row r="251" spans="10:12" x14ac:dyDescent="0.2">
      <c r="J251" s="11"/>
      <c r="K251" s="11"/>
      <c r="L251" s="12"/>
    </row>
    <row r="252" spans="10:12" x14ac:dyDescent="0.2">
      <c r="J252" s="11"/>
      <c r="K252" s="11"/>
      <c r="L252" s="12"/>
    </row>
    <row r="253" spans="10:12" x14ac:dyDescent="0.2">
      <c r="J253" s="11"/>
      <c r="K253" s="11"/>
      <c r="L253" s="12"/>
    </row>
    <row r="254" spans="10:12" x14ac:dyDescent="0.2">
      <c r="J254" s="11"/>
      <c r="K254" s="11"/>
      <c r="L254" s="12"/>
    </row>
    <row r="255" spans="10:12" x14ac:dyDescent="0.2">
      <c r="J255" s="11"/>
      <c r="K255" s="11"/>
      <c r="L255" s="12"/>
    </row>
    <row r="256" spans="10:12" x14ac:dyDescent="0.2">
      <c r="J256" s="11"/>
      <c r="K256" s="11"/>
      <c r="L256" s="12"/>
    </row>
    <row r="257" spans="10:12" x14ac:dyDescent="0.2">
      <c r="J257" s="11"/>
      <c r="K257" s="11"/>
      <c r="L257" s="12"/>
    </row>
    <row r="258" spans="10:12" x14ac:dyDescent="0.2">
      <c r="J258" s="11"/>
      <c r="K258" s="11"/>
      <c r="L258" s="12"/>
    </row>
    <row r="259" spans="10:12" x14ac:dyDescent="0.2">
      <c r="J259" s="11"/>
      <c r="K259" s="11"/>
      <c r="L259" s="12"/>
    </row>
    <row r="260" spans="10:12" x14ac:dyDescent="0.2">
      <c r="J260" s="11"/>
      <c r="K260" s="11"/>
      <c r="L260" s="12"/>
    </row>
    <row r="261" spans="10:12" x14ac:dyDescent="0.2">
      <c r="J261" s="11"/>
      <c r="K261" s="11"/>
      <c r="L261" s="12"/>
    </row>
    <row r="262" spans="10:12" x14ac:dyDescent="0.2">
      <c r="J262" s="11"/>
      <c r="K262" s="11"/>
      <c r="L262" s="12"/>
    </row>
    <row r="263" spans="10:12" x14ac:dyDescent="0.2">
      <c r="J263" s="11"/>
      <c r="K263" s="11"/>
      <c r="L263" s="12"/>
    </row>
    <row r="264" spans="10:12" x14ac:dyDescent="0.2">
      <c r="J264" s="11"/>
      <c r="K264" s="11"/>
      <c r="L264" s="12"/>
    </row>
    <row r="265" spans="10:12" x14ac:dyDescent="0.2">
      <c r="J265" s="11"/>
      <c r="K265" s="11"/>
      <c r="L265" s="12"/>
    </row>
    <row r="266" spans="10:12" x14ac:dyDescent="0.2">
      <c r="J266" s="11"/>
      <c r="K266" s="11"/>
      <c r="L266" s="12"/>
    </row>
    <row r="267" spans="10:12" x14ac:dyDescent="0.2">
      <c r="J267" s="11"/>
      <c r="K267" s="11"/>
      <c r="L267" s="12"/>
    </row>
    <row r="268" spans="10:12" x14ac:dyDescent="0.2">
      <c r="J268" s="11"/>
      <c r="K268" s="11"/>
      <c r="L268" s="12"/>
    </row>
    <row r="269" spans="10:12" x14ac:dyDescent="0.2">
      <c r="J269" s="11"/>
      <c r="K269" s="11"/>
      <c r="L269" s="12"/>
    </row>
    <row r="270" spans="10:12" x14ac:dyDescent="0.2">
      <c r="J270" s="11"/>
      <c r="K270" s="11"/>
      <c r="L270" s="12"/>
    </row>
    <row r="271" spans="10:12" x14ac:dyDescent="0.2">
      <c r="J271" s="11"/>
      <c r="K271" s="11"/>
      <c r="L271" s="12"/>
    </row>
    <row r="272" spans="10:12" x14ac:dyDescent="0.2">
      <c r="J272" s="11"/>
      <c r="K272" s="11"/>
      <c r="L272" s="12"/>
    </row>
    <row r="273" spans="10:12" x14ac:dyDescent="0.2">
      <c r="J273" s="11"/>
      <c r="K273" s="11"/>
      <c r="L273" s="12"/>
    </row>
    <row r="274" spans="10:12" x14ac:dyDescent="0.2">
      <c r="J274" s="11"/>
      <c r="K274" s="11"/>
      <c r="L274" s="12"/>
    </row>
    <row r="275" spans="10:12" x14ac:dyDescent="0.2">
      <c r="J275" s="11"/>
      <c r="K275" s="11"/>
      <c r="L275" s="12"/>
    </row>
    <row r="276" spans="10:12" x14ac:dyDescent="0.2">
      <c r="J276" s="11"/>
      <c r="K276" s="11"/>
      <c r="L276" s="12"/>
    </row>
    <row r="277" spans="10:12" x14ac:dyDescent="0.2">
      <c r="J277" s="11"/>
      <c r="K277" s="11"/>
      <c r="L277" s="12"/>
    </row>
    <row r="278" spans="10:12" x14ac:dyDescent="0.2">
      <c r="J278" s="11"/>
      <c r="K278" s="11"/>
      <c r="L278" s="12"/>
    </row>
    <row r="279" spans="10:12" x14ac:dyDescent="0.2">
      <c r="J279" s="11"/>
      <c r="K279" s="11"/>
      <c r="L279" s="12"/>
    </row>
    <row r="280" spans="10:12" x14ac:dyDescent="0.2">
      <c r="J280" s="11"/>
      <c r="K280" s="11"/>
      <c r="L280" s="12"/>
    </row>
    <row r="281" spans="10:12" x14ac:dyDescent="0.2">
      <c r="J281" s="11"/>
      <c r="K281" s="11"/>
      <c r="L281" s="12"/>
    </row>
    <row r="282" spans="10:12" x14ac:dyDescent="0.2">
      <c r="J282" s="11"/>
      <c r="K282" s="11"/>
      <c r="L282" s="12"/>
    </row>
    <row r="283" spans="10:12" x14ac:dyDescent="0.2">
      <c r="J283" s="11"/>
      <c r="K283" s="11"/>
      <c r="L283" s="12"/>
    </row>
    <row r="284" spans="10:12" x14ac:dyDescent="0.2">
      <c r="J284" s="11"/>
      <c r="K284" s="11"/>
      <c r="L284" s="12"/>
    </row>
    <row r="285" spans="10:12" x14ac:dyDescent="0.2">
      <c r="J285" s="11"/>
      <c r="K285" s="11"/>
      <c r="L285" s="12"/>
    </row>
    <row r="286" spans="10:12" x14ac:dyDescent="0.2">
      <c r="J286" s="11"/>
      <c r="K286" s="11"/>
      <c r="L286" s="12"/>
    </row>
    <row r="287" spans="10:12" x14ac:dyDescent="0.2">
      <c r="J287" s="11"/>
      <c r="K287" s="11"/>
      <c r="L287" s="12"/>
    </row>
    <row r="288" spans="10:12" x14ac:dyDescent="0.2">
      <c r="J288" s="11"/>
      <c r="K288" s="11"/>
      <c r="L288" s="12"/>
    </row>
    <row r="289" spans="10:12" x14ac:dyDescent="0.2">
      <c r="J289" s="11"/>
      <c r="K289" s="11"/>
      <c r="L289" s="12"/>
    </row>
    <row r="290" spans="10:12" x14ac:dyDescent="0.2">
      <c r="J290" s="11"/>
      <c r="K290" s="11"/>
      <c r="L290" s="12"/>
    </row>
    <row r="291" spans="10:12" x14ac:dyDescent="0.2">
      <c r="J291" s="11"/>
      <c r="K291" s="11"/>
      <c r="L291" s="12"/>
    </row>
    <row r="292" spans="10:12" x14ac:dyDescent="0.2">
      <c r="J292" s="11"/>
      <c r="K292" s="11"/>
      <c r="L292" s="12"/>
    </row>
    <row r="293" spans="10:12" x14ac:dyDescent="0.2">
      <c r="J293" s="11"/>
      <c r="K293" s="11"/>
      <c r="L293" s="12"/>
    </row>
    <row r="294" spans="10:12" x14ac:dyDescent="0.2">
      <c r="J294" s="11"/>
      <c r="K294" s="11"/>
      <c r="L294" s="12"/>
    </row>
    <row r="295" spans="10:12" x14ac:dyDescent="0.2">
      <c r="J295" s="11"/>
      <c r="K295" s="11"/>
      <c r="L295" s="12"/>
    </row>
    <row r="296" spans="10:12" x14ac:dyDescent="0.2">
      <c r="J296" s="11"/>
      <c r="K296" s="11"/>
      <c r="L296" s="12"/>
    </row>
    <row r="297" spans="10:12" x14ac:dyDescent="0.2">
      <c r="J297" s="11"/>
      <c r="K297" s="11"/>
      <c r="L297" s="12"/>
    </row>
    <row r="298" spans="10:12" x14ac:dyDescent="0.2">
      <c r="J298" s="11"/>
      <c r="K298" s="11"/>
      <c r="L298" s="12"/>
    </row>
    <row r="299" spans="10:12" x14ac:dyDescent="0.2">
      <c r="J299" s="11"/>
      <c r="K299" s="11"/>
      <c r="L299" s="12"/>
    </row>
    <row r="300" spans="10:12" x14ac:dyDescent="0.2">
      <c r="J300" s="11"/>
      <c r="K300" s="11"/>
      <c r="L300" s="12"/>
    </row>
    <row r="301" spans="10:12" x14ac:dyDescent="0.2">
      <c r="J301" s="11"/>
      <c r="K301" s="11"/>
      <c r="L301" s="12"/>
    </row>
    <row r="302" spans="10:12" x14ac:dyDescent="0.2">
      <c r="J302" s="11"/>
      <c r="K302" s="11"/>
      <c r="L302" s="12"/>
    </row>
    <row r="303" spans="10:12" x14ac:dyDescent="0.2">
      <c r="J303" s="11"/>
      <c r="K303" s="11"/>
      <c r="L303" s="12"/>
    </row>
    <row r="304" spans="10:12" x14ac:dyDescent="0.2">
      <c r="J304" s="11"/>
      <c r="K304" s="11"/>
      <c r="L304" s="12"/>
    </row>
    <row r="305" spans="10:12" x14ac:dyDescent="0.2">
      <c r="J305" s="11"/>
      <c r="K305" s="11"/>
      <c r="L305" s="12"/>
    </row>
    <row r="306" spans="10:12" x14ac:dyDescent="0.2">
      <c r="J306" s="11"/>
      <c r="K306" s="11"/>
      <c r="L306" s="12"/>
    </row>
    <row r="307" spans="10:12" x14ac:dyDescent="0.2">
      <c r="J307" s="11"/>
      <c r="K307" s="11"/>
      <c r="L307" s="12"/>
    </row>
    <row r="308" spans="10:12" x14ac:dyDescent="0.2">
      <c r="J308" s="11"/>
      <c r="K308" s="11"/>
      <c r="L308" s="12"/>
    </row>
    <row r="309" spans="10:12" x14ac:dyDescent="0.2">
      <c r="J309" s="11"/>
      <c r="K309" s="11"/>
      <c r="L309" s="12"/>
    </row>
    <row r="310" spans="10:12" x14ac:dyDescent="0.2">
      <c r="J310" s="11"/>
      <c r="K310" s="11"/>
      <c r="L310" s="12"/>
    </row>
    <row r="311" spans="10:12" x14ac:dyDescent="0.2">
      <c r="J311" s="11"/>
      <c r="K311" s="11"/>
      <c r="L311" s="12"/>
    </row>
    <row r="312" spans="10:12" x14ac:dyDescent="0.2">
      <c r="J312" s="11"/>
      <c r="K312" s="11"/>
      <c r="L312" s="12"/>
    </row>
    <row r="313" spans="10:12" x14ac:dyDescent="0.2">
      <c r="J313" s="11"/>
      <c r="K313" s="11"/>
      <c r="L313" s="12"/>
    </row>
    <row r="314" spans="10:12" x14ac:dyDescent="0.2">
      <c r="J314" s="11"/>
      <c r="K314" s="11"/>
      <c r="L314" s="12"/>
    </row>
    <row r="315" spans="10:12" x14ac:dyDescent="0.2">
      <c r="J315" s="11"/>
      <c r="K315" s="11"/>
      <c r="L315" s="12"/>
    </row>
    <row r="316" spans="10:12" x14ac:dyDescent="0.2">
      <c r="J316" s="11"/>
      <c r="K316" s="11"/>
      <c r="L316" s="12"/>
    </row>
    <row r="317" spans="10:12" x14ac:dyDescent="0.2">
      <c r="J317" s="11"/>
      <c r="K317" s="11"/>
      <c r="L317" s="12"/>
    </row>
    <row r="318" spans="10:12" x14ac:dyDescent="0.2">
      <c r="J318" s="11"/>
      <c r="K318" s="11"/>
      <c r="L318" s="12"/>
    </row>
    <row r="319" spans="10:12" x14ac:dyDescent="0.2">
      <c r="J319" s="11"/>
      <c r="K319" s="11"/>
      <c r="L319" s="12"/>
    </row>
    <row r="320" spans="10:12" x14ac:dyDescent="0.2">
      <c r="J320" s="11"/>
      <c r="K320" s="11"/>
      <c r="L320" s="12"/>
    </row>
    <row r="321" spans="10:12" x14ac:dyDescent="0.2">
      <c r="J321" s="11"/>
      <c r="K321" s="11"/>
      <c r="L321" s="12"/>
    </row>
    <row r="322" spans="10:12" x14ac:dyDescent="0.2">
      <c r="J322" s="11"/>
      <c r="K322" s="11"/>
      <c r="L322" s="12"/>
    </row>
    <row r="323" spans="10:12" x14ac:dyDescent="0.2">
      <c r="J323" s="11"/>
      <c r="K323" s="11"/>
      <c r="L323" s="12"/>
    </row>
    <row r="324" spans="10:12" x14ac:dyDescent="0.2">
      <c r="J324" s="11"/>
      <c r="K324" s="11"/>
      <c r="L324" s="12"/>
    </row>
    <row r="325" spans="10:12" x14ac:dyDescent="0.2">
      <c r="J325" s="11"/>
      <c r="K325" s="11"/>
      <c r="L325" s="12"/>
    </row>
    <row r="326" spans="10:12" x14ac:dyDescent="0.2">
      <c r="J326" s="11"/>
      <c r="K326" s="11"/>
      <c r="L326" s="12"/>
    </row>
    <row r="327" spans="10:12" x14ac:dyDescent="0.2">
      <c r="J327" s="11"/>
      <c r="K327" s="11"/>
      <c r="L327" s="12"/>
    </row>
    <row r="328" spans="10:12" x14ac:dyDescent="0.2">
      <c r="J328" s="11"/>
      <c r="K328" s="11"/>
      <c r="L328" s="12"/>
    </row>
    <row r="329" spans="10:12" x14ac:dyDescent="0.2">
      <c r="J329" s="11"/>
      <c r="K329" s="11"/>
      <c r="L329" s="12"/>
    </row>
    <row r="330" spans="10:12" x14ac:dyDescent="0.2">
      <c r="J330" s="11"/>
      <c r="K330" s="11"/>
      <c r="L330" s="12"/>
    </row>
    <row r="331" spans="10:12" x14ac:dyDescent="0.2">
      <c r="J331" s="11"/>
      <c r="K331" s="11"/>
      <c r="L331" s="12"/>
    </row>
    <row r="332" spans="10:12" x14ac:dyDescent="0.2">
      <c r="J332" s="11"/>
      <c r="K332" s="11"/>
      <c r="L332" s="12"/>
    </row>
    <row r="333" spans="10:12" x14ac:dyDescent="0.2">
      <c r="J333" s="11"/>
      <c r="K333" s="11"/>
      <c r="L333" s="12"/>
    </row>
    <row r="334" spans="10:12" x14ac:dyDescent="0.2">
      <c r="J334" s="11"/>
      <c r="K334" s="11"/>
      <c r="L334" s="12"/>
    </row>
    <row r="335" spans="10:12" x14ac:dyDescent="0.2">
      <c r="J335" s="11"/>
      <c r="K335" s="11"/>
      <c r="L335" s="12"/>
    </row>
    <row r="336" spans="10:12" x14ac:dyDescent="0.2">
      <c r="J336" s="11"/>
      <c r="K336" s="11"/>
      <c r="L336" s="12"/>
    </row>
    <row r="337" spans="10:12" x14ac:dyDescent="0.2">
      <c r="J337" s="11"/>
      <c r="K337" s="11"/>
      <c r="L337" s="12"/>
    </row>
    <row r="338" spans="10:12" x14ac:dyDescent="0.2">
      <c r="J338" s="11"/>
      <c r="K338" s="11"/>
      <c r="L338" s="12"/>
    </row>
    <row r="339" spans="10:12" x14ac:dyDescent="0.2">
      <c r="J339" s="11"/>
      <c r="K339" s="11"/>
      <c r="L339" s="12"/>
    </row>
    <row r="340" spans="10:12" x14ac:dyDescent="0.2">
      <c r="J340" s="11"/>
      <c r="K340" s="11"/>
      <c r="L340" s="12"/>
    </row>
    <row r="341" spans="10:12" x14ac:dyDescent="0.2">
      <c r="J341" s="11"/>
      <c r="K341" s="11"/>
      <c r="L341" s="12"/>
    </row>
    <row r="342" spans="10:12" x14ac:dyDescent="0.2">
      <c r="J342" s="11"/>
      <c r="K342" s="11"/>
      <c r="L342" s="12"/>
    </row>
    <row r="343" spans="10:12" x14ac:dyDescent="0.2">
      <c r="J343" s="11"/>
      <c r="K343" s="11"/>
      <c r="L343" s="12"/>
    </row>
    <row r="344" spans="10:12" x14ac:dyDescent="0.2">
      <c r="J344" s="11"/>
      <c r="K344" s="11"/>
      <c r="L344" s="12"/>
    </row>
    <row r="345" spans="10:12" x14ac:dyDescent="0.2">
      <c r="J345" s="11"/>
      <c r="K345" s="11"/>
      <c r="L345" s="12"/>
    </row>
    <row r="346" spans="10:12" x14ac:dyDescent="0.2">
      <c r="J346" s="11"/>
      <c r="K346" s="11"/>
      <c r="L346" s="12"/>
    </row>
    <row r="347" spans="10:12" x14ac:dyDescent="0.2">
      <c r="J347" s="11"/>
      <c r="K347" s="11"/>
      <c r="L347" s="12"/>
    </row>
    <row r="348" spans="10:12" x14ac:dyDescent="0.2">
      <c r="J348" s="11"/>
      <c r="K348" s="11"/>
      <c r="L348" s="12"/>
    </row>
    <row r="349" spans="10:12" x14ac:dyDescent="0.2">
      <c r="J349" s="11"/>
      <c r="K349" s="11"/>
      <c r="L349" s="12"/>
    </row>
    <row r="350" spans="10:12" x14ac:dyDescent="0.2">
      <c r="J350" s="11"/>
      <c r="K350" s="11"/>
      <c r="L350" s="12"/>
    </row>
    <row r="351" spans="10:12" x14ac:dyDescent="0.2">
      <c r="J351" s="11"/>
      <c r="K351" s="11"/>
      <c r="L351" s="12"/>
    </row>
    <row r="352" spans="10:12" x14ac:dyDescent="0.2">
      <c r="J352" s="11"/>
      <c r="K352" s="11"/>
      <c r="L352" s="12"/>
    </row>
    <row r="353" spans="10:12" x14ac:dyDescent="0.2">
      <c r="J353" s="11"/>
      <c r="K353" s="11"/>
      <c r="L353" s="12"/>
    </row>
    <row r="354" spans="10:12" x14ac:dyDescent="0.2">
      <c r="J354" s="11"/>
      <c r="K354" s="11"/>
      <c r="L354" s="12"/>
    </row>
    <row r="355" spans="10:12" x14ac:dyDescent="0.2">
      <c r="J355" s="11"/>
      <c r="K355" s="11"/>
      <c r="L355" s="12"/>
    </row>
    <row r="356" spans="10:12" x14ac:dyDescent="0.2">
      <c r="J356" s="11"/>
      <c r="K356" s="11"/>
      <c r="L356" s="12"/>
    </row>
    <row r="357" spans="10:12" x14ac:dyDescent="0.2">
      <c r="J357" s="11"/>
      <c r="K357" s="11"/>
      <c r="L357" s="12"/>
    </row>
    <row r="358" spans="10:12" x14ac:dyDescent="0.2">
      <c r="J358" s="11"/>
      <c r="K358" s="11"/>
      <c r="L358" s="12"/>
    </row>
    <row r="359" spans="10:12" x14ac:dyDescent="0.2">
      <c r="J359" s="11"/>
      <c r="K359" s="11"/>
      <c r="L359" s="12"/>
    </row>
    <row r="360" spans="10:12" x14ac:dyDescent="0.2">
      <c r="J360" s="11"/>
      <c r="K360" s="11"/>
      <c r="L360" s="12"/>
    </row>
    <row r="361" spans="10:12" x14ac:dyDescent="0.2">
      <c r="J361" s="11"/>
      <c r="K361" s="11"/>
      <c r="L361" s="12"/>
    </row>
    <row r="362" spans="10:12" x14ac:dyDescent="0.2">
      <c r="J362" s="11"/>
      <c r="K362" s="11"/>
      <c r="L362" s="12"/>
    </row>
    <row r="363" spans="10:12" x14ac:dyDescent="0.2">
      <c r="J363" s="11"/>
      <c r="K363" s="11"/>
      <c r="L363" s="12"/>
    </row>
    <row r="364" spans="10:12" x14ac:dyDescent="0.2">
      <c r="J364" s="11"/>
      <c r="K364" s="11"/>
      <c r="L364" s="12"/>
    </row>
    <row r="365" spans="10:12" x14ac:dyDescent="0.2">
      <c r="J365" s="11"/>
      <c r="K365" s="11"/>
      <c r="L365" s="12"/>
    </row>
    <row r="366" spans="10:12" x14ac:dyDescent="0.2">
      <c r="J366" s="11"/>
      <c r="K366" s="11"/>
      <c r="L366" s="12"/>
    </row>
    <row r="367" spans="10:12" x14ac:dyDescent="0.2">
      <c r="J367" s="11"/>
      <c r="K367" s="11"/>
      <c r="L367" s="12"/>
    </row>
    <row r="368" spans="10:12" x14ac:dyDescent="0.2">
      <c r="J368" s="11"/>
      <c r="K368" s="11"/>
      <c r="L368" s="12"/>
    </row>
    <row r="369" spans="10:12" x14ac:dyDescent="0.2">
      <c r="J369" s="11"/>
      <c r="K369" s="11"/>
      <c r="L369" s="12"/>
    </row>
    <row r="370" spans="10:12" x14ac:dyDescent="0.2">
      <c r="J370" s="11"/>
      <c r="K370" s="11"/>
      <c r="L370" s="12"/>
    </row>
    <row r="371" spans="10:12" x14ac:dyDescent="0.2">
      <c r="J371" s="11"/>
      <c r="K371" s="11"/>
      <c r="L371" s="12"/>
    </row>
    <row r="372" spans="10:12" x14ac:dyDescent="0.2">
      <c r="J372" s="11"/>
      <c r="K372" s="11"/>
      <c r="L372" s="12"/>
    </row>
    <row r="373" spans="10:12" x14ac:dyDescent="0.2">
      <c r="J373" s="11"/>
      <c r="K373" s="11"/>
      <c r="L373" s="12"/>
    </row>
    <row r="374" spans="10:12" x14ac:dyDescent="0.2">
      <c r="J374" s="11"/>
      <c r="K374" s="11"/>
      <c r="L374" s="12"/>
    </row>
    <row r="375" spans="10:12" x14ac:dyDescent="0.2">
      <c r="J375" s="11"/>
      <c r="K375" s="11"/>
      <c r="L375" s="12"/>
    </row>
    <row r="376" spans="10:12" x14ac:dyDescent="0.2">
      <c r="J376" s="11"/>
      <c r="K376" s="11"/>
      <c r="L376" s="12"/>
    </row>
    <row r="377" spans="10:12" x14ac:dyDescent="0.2">
      <c r="J377" s="11"/>
      <c r="K377" s="11"/>
      <c r="L377" s="12"/>
    </row>
    <row r="378" spans="10:12" x14ac:dyDescent="0.2">
      <c r="J378" s="11"/>
      <c r="K378" s="11"/>
      <c r="L378" s="12"/>
    </row>
    <row r="379" spans="10:12" x14ac:dyDescent="0.2">
      <c r="J379" s="11"/>
      <c r="K379" s="11"/>
      <c r="L379" s="12"/>
    </row>
    <row r="380" spans="10:12" x14ac:dyDescent="0.2">
      <c r="J380" s="11"/>
      <c r="K380" s="11"/>
      <c r="L380" s="12"/>
    </row>
    <row r="381" spans="10:12" x14ac:dyDescent="0.2">
      <c r="J381" s="11"/>
      <c r="K381" s="11"/>
      <c r="L381" s="12"/>
    </row>
    <row r="382" spans="10:12" x14ac:dyDescent="0.2">
      <c r="J382" s="11"/>
      <c r="K382" s="11"/>
      <c r="L382" s="12"/>
    </row>
    <row r="383" spans="10:12" x14ac:dyDescent="0.2">
      <c r="J383" s="11"/>
      <c r="K383" s="11"/>
      <c r="L383" s="12"/>
    </row>
    <row r="384" spans="10:12" x14ac:dyDescent="0.2">
      <c r="J384" s="11"/>
      <c r="K384" s="11"/>
      <c r="L384" s="12"/>
    </row>
    <row r="385" spans="10:12" x14ac:dyDescent="0.2">
      <c r="J385" s="11"/>
      <c r="K385" s="11"/>
      <c r="L385" s="12"/>
    </row>
    <row r="386" spans="10:12" x14ac:dyDescent="0.2">
      <c r="J386" s="11"/>
      <c r="K386" s="11"/>
      <c r="L386" s="12"/>
    </row>
    <row r="387" spans="10:12" x14ac:dyDescent="0.2">
      <c r="J387" s="11"/>
      <c r="K387" s="11"/>
      <c r="L387" s="12"/>
    </row>
    <row r="388" spans="10:12" x14ac:dyDescent="0.2">
      <c r="J388" s="11"/>
      <c r="K388" s="11"/>
      <c r="L388" s="12"/>
    </row>
    <row r="389" spans="10:12" x14ac:dyDescent="0.2">
      <c r="J389" s="11"/>
      <c r="K389" s="11"/>
      <c r="L389" s="12"/>
    </row>
    <row r="390" spans="10:12" x14ac:dyDescent="0.2">
      <c r="J390" s="11"/>
      <c r="K390" s="11"/>
      <c r="L390" s="12"/>
    </row>
    <row r="391" spans="10:12" x14ac:dyDescent="0.2">
      <c r="J391" s="11"/>
      <c r="K391" s="11"/>
      <c r="L391" s="12"/>
    </row>
    <row r="392" spans="10:12" x14ac:dyDescent="0.2">
      <c r="J392" s="11"/>
      <c r="K392" s="11"/>
      <c r="L392" s="12"/>
    </row>
    <row r="393" spans="10:12" x14ac:dyDescent="0.2">
      <c r="J393" s="11"/>
      <c r="K393" s="11"/>
      <c r="L393" s="12"/>
    </row>
    <row r="394" spans="10:12" x14ac:dyDescent="0.2">
      <c r="J394" s="11"/>
      <c r="K394" s="11"/>
      <c r="L394" s="12"/>
    </row>
    <row r="395" spans="10:12" x14ac:dyDescent="0.2">
      <c r="J395" s="11"/>
      <c r="K395" s="11"/>
      <c r="L395" s="12"/>
    </row>
    <row r="396" spans="10:12" x14ac:dyDescent="0.2">
      <c r="J396" s="11"/>
      <c r="K396" s="11"/>
      <c r="L396" s="12"/>
    </row>
    <row r="397" spans="10:12" x14ac:dyDescent="0.2">
      <c r="J397" s="11"/>
      <c r="K397" s="11"/>
      <c r="L397" s="12"/>
    </row>
    <row r="398" spans="10:12" x14ac:dyDescent="0.2">
      <c r="J398" s="11"/>
      <c r="K398" s="11"/>
      <c r="L398" s="12"/>
    </row>
    <row r="399" spans="10:12" x14ac:dyDescent="0.2">
      <c r="J399" s="11"/>
      <c r="K399" s="11"/>
      <c r="L399" s="12"/>
    </row>
    <row r="400" spans="10:12" x14ac:dyDescent="0.2">
      <c r="J400" s="11"/>
      <c r="K400" s="11"/>
      <c r="L400" s="12"/>
    </row>
    <row r="401" spans="10:12" x14ac:dyDescent="0.2">
      <c r="J401" s="11"/>
      <c r="K401" s="11"/>
      <c r="L401" s="12"/>
    </row>
    <row r="402" spans="10:12" x14ac:dyDescent="0.2">
      <c r="J402" s="11"/>
      <c r="K402" s="11"/>
      <c r="L402" s="12"/>
    </row>
  </sheetData>
  <mergeCells count="12">
    <mergeCell ref="A22:E22"/>
    <mergeCell ref="D6:N6"/>
    <mergeCell ref="A21:B21"/>
    <mergeCell ref="A1:N1"/>
    <mergeCell ref="L9:N9"/>
    <mergeCell ref="I9:K9"/>
    <mergeCell ref="F9:H9"/>
    <mergeCell ref="A9:B10"/>
    <mergeCell ref="C9:E9"/>
    <mergeCell ref="D2:N2"/>
    <mergeCell ref="D3:N3"/>
    <mergeCell ref="D4:N4"/>
  </mergeCells>
  <printOptions horizontalCentered="1" verticalCentered="1"/>
  <pageMargins left="0" right="0" top="0.55118110236220474" bottom="0.55118110236220474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BB41-292D-45B1-8107-EC23241AA733}">
  <dimension ref="A1:F76"/>
  <sheetViews>
    <sheetView topLeftCell="A36" workbookViewId="0">
      <selection activeCell="A49" sqref="A49:E49"/>
    </sheetView>
  </sheetViews>
  <sheetFormatPr baseColWidth="10" defaultRowHeight="15" x14ac:dyDescent="0.2"/>
  <cols>
    <col min="1" max="1" width="6.5" bestFit="1" customWidth="1"/>
    <col min="2" max="2" width="40.5" customWidth="1"/>
    <col min="3" max="6" width="20.33203125" customWidth="1"/>
  </cols>
  <sheetData>
    <row r="1" spans="1:6" x14ac:dyDescent="0.2">
      <c r="A1" s="297"/>
      <c r="B1" s="297"/>
      <c r="C1" s="297"/>
      <c r="D1" s="297"/>
      <c r="E1" s="297"/>
      <c r="F1" s="297"/>
    </row>
    <row r="2" spans="1:6" s="8" customFormat="1" ht="16" x14ac:dyDescent="0.2">
      <c r="A2" s="55"/>
      <c r="B2" s="20"/>
      <c r="C2" s="295" t="s">
        <v>139</v>
      </c>
      <c r="D2" s="295"/>
      <c r="E2" s="295"/>
      <c r="F2" s="295"/>
    </row>
    <row r="3" spans="1:6" ht="16" x14ac:dyDescent="0.2">
      <c r="A3" s="20"/>
      <c r="B3" s="20"/>
      <c r="C3" s="295" t="s">
        <v>142</v>
      </c>
      <c r="D3" s="295"/>
      <c r="E3" s="295"/>
      <c r="F3" s="295"/>
    </row>
    <row r="4" spans="1:6" s="8" customFormat="1" ht="16" x14ac:dyDescent="0.2">
      <c r="A4" s="13"/>
      <c r="B4" s="20"/>
      <c r="C4" s="295" t="s">
        <v>156</v>
      </c>
      <c r="D4" s="295"/>
      <c r="E4" s="295"/>
      <c r="F4" s="295"/>
    </row>
    <row r="5" spans="1:6" s="8" customFormat="1" ht="16" x14ac:dyDescent="0.2">
      <c r="A5" s="54"/>
      <c r="B5" s="54"/>
      <c r="C5" s="66"/>
      <c r="D5" s="66"/>
      <c r="E5" s="66"/>
      <c r="F5" s="66"/>
    </row>
    <row r="6" spans="1:6" ht="16" x14ac:dyDescent="0.2">
      <c r="B6" s="65"/>
      <c r="C6" s="284" t="s">
        <v>103</v>
      </c>
      <c r="D6" s="284"/>
      <c r="E6" s="284"/>
      <c r="F6" s="284"/>
    </row>
    <row r="7" spans="1:6" x14ac:dyDescent="0.2">
      <c r="A7" s="7"/>
      <c r="B7" s="7"/>
      <c r="C7" s="7"/>
      <c r="D7" s="7"/>
      <c r="E7" s="7"/>
      <c r="F7" s="7"/>
    </row>
    <row r="8" spans="1:6" ht="26.25" customHeight="1" x14ac:dyDescent="0.2">
      <c r="A8" s="296" t="s">
        <v>102</v>
      </c>
      <c r="B8" s="296"/>
      <c r="C8" s="99" t="s">
        <v>160</v>
      </c>
      <c r="D8" s="99" t="s">
        <v>161</v>
      </c>
      <c r="E8" s="99" t="s">
        <v>162</v>
      </c>
      <c r="F8" s="100" t="s">
        <v>2</v>
      </c>
    </row>
    <row r="9" spans="1:6" x14ac:dyDescent="0.2">
      <c r="A9" s="29" t="s">
        <v>25</v>
      </c>
      <c r="B9" s="30" t="s">
        <v>26</v>
      </c>
      <c r="C9" s="31">
        <v>0</v>
      </c>
      <c r="D9" s="31">
        <v>0</v>
      </c>
      <c r="E9" s="34">
        <v>0</v>
      </c>
      <c r="F9" s="37">
        <f>SUM(C9:E9)</f>
        <v>0</v>
      </c>
    </row>
    <row r="10" spans="1:6" x14ac:dyDescent="0.2">
      <c r="A10" s="15" t="s">
        <v>27</v>
      </c>
      <c r="B10" s="16" t="s">
        <v>28</v>
      </c>
      <c r="C10" s="32">
        <v>1604590</v>
      </c>
      <c r="D10" s="32">
        <v>6850720</v>
      </c>
      <c r="E10" s="35">
        <v>0</v>
      </c>
      <c r="F10" s="38">
        <f t="shared" ref="F10:F47" si="0">SUM(C10:E10)</f>
        <v>8455310</v>
      </c>
    </row>
    <row r="11" spans="1:6" x14ac:dyDescent="0.2">
      <c r="A11" s="15" t="s">
        <v>29</v>
      </c>
      <c r="B11" s="16" t="s">
        <v>30</v>
      </c>
      <c r="C11" s="32">
        <v>0</v>
      </c>
      <c r="D11" s="32">
        <v>0</v>
      </c>
      <c r="E11" s="35">
        <v>0</v>
      </c>
      <c r="F11" s="38">
        <f t="shared" si="0"/>
        <v>0</v>
      </c>
    </row>
    <row r="12" spans="1:6" x14ac:dyDescent="0.2">
      <c r="A12" s="15" t="s">
        <v>31</v>
      </c>
      <c r="B12" s="16" t="s">
        <v>32</v>
      </c>
      <c r="C12" s="32">
        <v>7939576</v>
      </c>
      <c r="D12" s="32">
        <v>15809776</v>
      </c>
      <c r="E12" s="35">
        <v>14258065</v>
      </c>
      <c r="F12" s="38">
        <f t="shared" si="0"/>
        <v>38007417</v>
      </c>
    </row>
    <row r="13" spans="1:6" x14ac:dyDescent="0.2">
      <c r="A13" s="15" t="s">
        <v>33</v>
      </c>
      <c r="B13" s="16" t="s">
        <v>34</v>
      </c>
      <c r="C13" s="32">
        <v>0</v>
      </c>
      <c r="D13" s="32">
        <v>0</v>
      </c>
      <c r="E13" s="35">
        <v>0</v>
      </c>
      <c r="F13" s="38">
        <f t="shared" si="0"/>
        <v>0</v>
      </c>
    </row>
    <row r="14" spans="1:6" x14ac:dyDescent="0.2">
      <c r="A14" s="15" t="s">
        <v>35</v>
      </c>
      <c r="B14" s="16" t="s">
        <v>36</v>
      </c>
      <c r="C14" s="32">
        <v>0</v>
      </c>
      <c r="D14" s="32">
        <v>0</v>
      </c>
      <c r="E14" s="35">
        <v>0</v>
      </c>
      <c r="F14" s="38">
        <f t="shared" si="0"/>
        <v>0</v>
      </c>
    </row>
    <row r="15" spans="1:6" x14ac:dyDescent="0.2">
      <c r="A15" s="15" t="s">
        <v>37</v>
      </c>
      <c r="B15" s="16" t="s">
        <v>38</v>
      </c>
      <c r="C15" s="32">
        <v>52100</v>
      </c>
      <c r="D15" s="32">
        <v>0</v>
      </c>
      <c r="E15" s="35">
        <v>0</v>
      </c>
      <c r="F15" s="38">
        <f t="shared" si="0"/>
        <v>52100</v>
      </c>
    </row>
    <row r="16" spans="1:6" x14ac:dyDescent="0.2">
      <c r="A16" s="15" t="s">
        <v>39</v>
      </c>
      <c r="B16" s="16" t="s">
        <v>40</v>
      </c>
      <c r="C16" s="32">
        <v>8024683</v>
      </c>
      <c r="D16" s="32">
        <v>12040785</v>
      </c>
      <c r="E16" s="35">
        <v>24243022</v>
      </c>
      <c r="F16" s="38">
        <f t="shared" si="0"/>
        <v>44308490</v>
      </c>
    </row>
    <row r="17" spans="1:6" x14ac:dyDescent="0.2">
      <c r="A17" s="15" t="s">
        <v>41</v>
      </c>
      <c r="B17" s="16" t="s">
        <v>42</v>
      </c>
      <c r="C17" s="32">
        <v>0</v>
      </c>
      <c r="D17" s="33">
        <v>0</v>
      </c>
      <c r="E17" s="36">
        <v>0</v>
      </c>
      <c r="F17" s="38">
        <f t="shared" si="0"/>
        <v>0</v>
      </c>
    </row>
    <row r="18" spans="1:6" x14ac:dyDescent="0.2">
      <c r="A18" s="15" t="s">
        <v>43</v>
      </c>
      <c r="B18" s="16" t="s">
        <v>44</v>
      </c>
      <c r="C18" s="32">
        <v>9296844</v>
      </c>
      <c r="D18" s="32">
        <v>33858623</v>
      </c>
      <c r="E18" s="35">
        <v>19756303</v>
      </c>
      <c r="F18" s="38">
        <f t="shared" si="0"/>
        <v>62911770</v>
      </c>
    </row>
    <row r="19" spans="1:6" x14ac:dyDescent="0.2">
      <c r="A19" s="15" t="s">
        <v>45</v>
      </c>
      <c r="B19" s="16" t="s">
        <v>46</v>
      </c>
      <c r="C19" s="32">
        <v>0</v>
      </c>
      <c r="D19" s="32">
        <v>0</v>
      </c>
      <c r="E19" s="35">
        <v>0</v>
      </c>
      <c r="F19" s="38">
        <f t="shared" si="0"/>
        <v>0</v>
      </c>
    </row>
    <row r="20" spans="1:6" x14ac:dyDescent="0.2">
      <c r="A20" s="15" t="s">
        <v>47</v>
      </c>
      <c r="B20" s="16" t="s">
        <v>48</v>
      </c>
      <c r="C20" s="32">
        <v>52218532</v>
      </c>
      <c r="D20" s="32">
        <v>139113890</v>
      </c>
      <c r="E20" s="35">
        <v>181747889</v>
      </c>
      <c r="F20" s="38">
        <f t="shared" si="0"/>
        <v>373080311</v>
      </c>
    </row>
    <row r="21" spans="1:6" x14ac:dyDescent="0.2">
      <c r="A21" s="15" t="s">
        <v>49</v>
      </c>
      <c r="B21" s="16" t="s">
        <v>50</v>
      </c>
      <c r="C21" s="32">
        <v>0</v>
      </c>
      <c r="D21" s="32">
        <v>263850</v>
      </c>
      <c r="E21" s="35">
        <v>1529714</v>
      </c>
      <c r="F21" s="38">
        <f t="shared" si="0"/>
        <v>1793564</v>
      </c>
    </row>
    <row r="22" spans="1:6" x14ac:dyDescent="0.2">
      <c r="A22" s="15" t="s">
        <v>51</v>
      </c>
      <c r="B22" s="16" t="s">
        <v>52</v>
      </c>
      <c r="C22" s="32">
        <v>521835</v>
      </c>
      <c r="D22" s="32">
        <v>536330</v>
      </c>
      <c r="E22" s="35">
        <v>558035</v>
      </c>
      <c r="F22" s="38">
        <f t="shared" si="0"/>
        <v>1616200</v>
      </c>
    </row>
    <row r="23" spans="1:6" x14ac:dyDescent="0.2">
      <c r="A23" s="15" t="s">
        <v>53</v>
      </c>
      <c r="B23" s="16" t="s">
        <v>54</v>
      </c>
      <c r="C23" s="32">
        <v>9317608</v>
      </c>
      <c r="D23" s="32">
        <v>239100</v>
      </c>
      <c r="E23" s="35">
        <v>32556</v>
      </c>
      <c r="F23" s="38">
        <f t="shared" si="0"/>
        <v>9589264</v>
      </c>
    </row>
    <row r="24" spans="1:6" x14ac:dyDescent="0.2">
      <c r="A24" s="15" t="s">
        <v>55</v>
      </c>
      <c r="B24" s="16" t="s">
        <v>56</v>
      </c>
      <c r="C24" s="32">
        <v>71200</v>
      </c>
      <c r="D24" s="32">
        <v>11753985</v>
      </c>
      <c r="E24" s="35">
        <v>59020113</v>
      </c>
      <c r="F24" s="38">
        <f t="shared" si="0"/>
        <v>70845298</v>
      </c>
    </row>
    <row r="25" spans="1:6" x14ac:dyDescent="0.2">
      <c r="A25" s="15" t="s">
        <v>57</v>
      </c>
      <c r="B25" s="16" t="s">
        <v>58</v>
      </c>
      <c r="C25" s="32">
        <v>257277</v>
      </c>
      <c r="D25" s="32">
        <v>0</v>
      </c>
      <c r="E25" s="35">
        <v>176965</v>
      </c>
      <c r="F25" s="38">
        <f t="shared" si="0"/>
        <v>434242</v>
      </c>
    </row>
    <row r="26" spans="1:6" x14ac:dyDescent="0.2">
      <c r="A26" s="15" t="s">
        <v>59</v>
      </c>
      <c r="B26" s="16" t="s">
        <v>60</v>
      </c>
      <c r="C26" s="32">
        <v>435050</v>
      </c>
      <c r="D26" s="32">
        <v>1087625</v>
      </c>
      <c r="E26" s="35">
        <v>2827825</v>
      </c>
      <c r="F26" s="38">
        <f t="shared" si="0"/>
        <v>4350500</v>
      </c>
    </row>
    <row r="27" spans="1:6" x14ac:dyDescent="0.2">
      <c r="A27" s="15" t="s">
        <v>61</v>
      </c>
      <c r="B27" s="16" t="s">
        <v>62</v>
      </c>
      <c r="C27" s="32">
        <v>470001</v>
      </c>
      <c r="D27" s="32">
        <v>0</v>
      </c>
      <c r="E27" s="35">
        <v>0</v>
      </c>
      <c r="F27" s="38">
        <f t="shared" si="0"/>
        <v>470001</v>
      </c>
    </row>
    <row r="28" spans="1:6" x14ac:dyDescent="0.2">
      <c r="A28" s="15" t="s">
        <v>63</v>
      </c>
      <c r="B28" s="16" t="s">
        <v>64</v>
      </c>
      <c r="C28" s="32">
        <v>862318.03</v>
      </c>
      <c r="D28" s="32">
        <v>913042.62</v>
      </c>
      <c r="E28" s="35">
        <v>1217390.1599999999</v>
      </c>
      <c r="F28" s="38">
        <f t="shared" si="0"/>
        <v>2992750.8099999996</v>
      </c>
    </row>
    <row r="29" spans="1:6" x14ac:dyDescent="0.2">
      <c r="A29" s="15" t="s">
        <v>65</v>
      </c>
      <c r="B29" s="16" t="s">
        <v>66</v>
      </c>
      <c r="C29" s="33">
        <v>0</v>
      </c>
      <c r="D29" s="33">
        <v>0</v>
      </c>
      <c r="E29" s="36">
        <v>0</v>
      </c>
      <c r="F29" s="38">
        <f t="shared" si="0"/>
        <v>0</v>
      </c>
    </row>
    <row r="30" spans="1:6" x14ac:dyDescent="0.2">
      <c r="A30" s="15" t="s">
        <v>67</v>
      </c>
      <c r="B30" s="16" t="s">
        <v>68</v>
      </c>
      <c r="C30" s="32">
        <v>3016676</v>
      </c>
      <c r="D30" s="32">
        <v>13415144</v>
      </c>
      <c r="E30" s="35">
        <v>96596808</v>
      </c>
      <c r="F30" s="38">
        <f t="shared" si="0"/>
        <v>113028628</v>
      </c>
    </row>
    <row r="31" spans="1:6" x14ac:dyDescent="0.2">
      <c r="A31" s="15" t="s">
        <v>69</v>
      </c>
      <c r="B31" s="16" t="s">
        <v>70</v>
      </c>
      <c r="C31" s="33">
        <v>0</v>
      </c>
      <c r="D31" s="33">
        <v>0</v>
      </c>
      <c r="E31" s="36">
        <v>0</v>
      </c>
      <c r="F31" s="38">
        <f t="shared" si="0"/>
        <v>0</v>
      </c>
    </row>
    <row r="32" spans="1:6" x14ac:dyDescent="0.2">
      <c r="A32" s="15" t="s">
        <v>71</v>
      </c>
      <c r="B32" s="16" t="s">
        <v>72</v>
      </c>
      <c r="C32" s="33">
        <v>0</v>
      </c>
      <c r="D32" s="33">
        <v>0</v>
      </c>
      <c r="E32" s="36">
        <v>0</v>
      </c>
      <c r="F32" s="38">
        <f t="shared" si="0"/>
        <v>0</v>
      </c>
    </row>
    <row r="33" spans="1:6" x14ac:dyDescent="0.2">
      <c r="A33" s="15" t="s">
        <v>73</v>
      </c>
      <c r="B33" s="16" t="s">
        <v>74</v>
      </c>
      <c r="C33" s="32">
        <v>6637617</v>
      </c>
      <c r="D33" s="32">
        <v>8595946</v>
      </c>
      <c r="E33" s="35">
        <v>2170650</v>
      </c>
      <c r="F33" s="38">
        <f t="shared" si="0"/>
        <v>17404213</v>
      </c>
    </row>
    <row r="34" spans="1:6" x14ac:dyDescent="0.2">
      <c r="A34" s="15" t="s">
        <v>75</v>
      </c>
      <c r="B34" s="16" t="s">
        <v>76</v>
      </c>
      <c r="C34" s="32">
        <v>0</v>
      </c>
      <c r="D34" s="32">
        <v>129600</v>
      </c>
      <c r="E34" s="35">
        <v>0</v>
      </c>
      <c r="F34" s="38">
        <f t="shared" si="0"/>
        <v>129600</v>
      </c>
    </row>
    <row r="35" spans="1:6" x14ac:dyDescent="0.2">
      <c r="A35" s="15" t="s">
        <v>77</v>
      </c>
      <c r="B35" s="16" t="s">
        <v>78</v>
      </c>
      <c r="C35" s="32">
        <v>0</v>
      </c>
      <c r="D35" s="32">
        <v>25000</v>
      </c>
      <c r="E35" s="35">
        <v>34650</v>
      </c>
      <c r="F35" s="38">
        <f t="shared" si="0"/>
        <v>59650</v>
      </c>
    </row>
    <row r="36" spans="1:6" x14ac:dyDescent="0.2">
      <c r="A36" s="15" t="s">
        <v>79</v>
      </c>
      <c r="B36" s="16" t="s">
        <v>80</v>
      </c>
      <c r="C36" s="32">
        <v>31670</v>
      </c>
      <c r="D36" s="32">
        <v>760940</v>
      </c>
      <c r="E36" s="35">
        <v>91935</v>
      </c>
      <c r="F36" s="38">
        <f t="shared" si="0"/>
        <v>884545</v>
      </c>
    </row>
    <row r="37" spans="1:6" x14ac:dyDescent="0.2">
      <c r="A37" s="15" t="s">
        <v>81</v>
      </c>
      <c r="B37" s="16" t="s">
        <v>82</v>
      </c>
      <c r="C37" s="32">
        <v>128030</v>
      </c>
      <c r="D37" s="32">
        <v>0</v>
      </c>
      <c r="E37" s="35">
        <v>86670</v>
      </c>
      <c r="F37" s="38">
        <f t="shared" si="0"/>
        <v>214700</v>
      </c>
    </row>
    <row r="38" spans="1:6" x14ac:dyDescent="0.2">
      <c r="A38" s="15" t="s">
        <v>83</v>
      </c>
      <c r="B38" s="16" t="s">
        <v>155</v>
      </c>
      <c r="C38" s="32">
        <f>481148419-862318.03</f>
        <v>480286100.97000003</v>
      </c>
      <c r="D38" s="32">
        <f>459469572-913042.62</f>
        <v>458556529.38</v>
      </c>
      <c r="E38" s="35">
        <f>845552163-1217390.16</f>
        <v>844334772.84000003</v>
      </c>
      <c r="F38" s="38">
        <f t="shared" si="0"/>
        <v>1783177403.1900001</v>
      </c>
    </row>
    <row r="39" spans="1:6" x14ac:dyDescent="0.2">
      <c r="A39" s="15" t="s">
        <v>84</v>
      </c>
      <c r="B39" s="16" t="s">
        <v>85</v>
      </c>
      <c r="C39" s="32">
        <v>0</v>
      </c>
      <c r="D39" s="32">
        <v>0</v>
      </c>
      <c r="E39" s="35">
        <v>0</v>
      </c>
      <c r="F39" s="38">
        <f t="shared" si="0"/>
        <v>0</v>
      </c>
    </row>
    <row r="40" spans="1:6" x14ac:dyDescent="0.2">
      <c r="A40" s="15" t="s">
        <v>86</v>
      </c>
      <c r="B40" s="16" t="s">
        <v>87</v>
      </c>
      <c r="C40" s="32">
        <v>0</v>
      </c>
      <c r="D40" s="32">
        <v>52000</v>
      </c>
      <c r="E40" s="35">
        <v>81000</v>
      </c>
      <c r="F40" s="38">
        <f t="shared" si="0"/>
        <v>133000</v>
      </c>
    </row>
    <row r="41" spans="1:6" x14ac:dyDescent="0.2">
      <c r="A41" s="15" t="s">
        <v>88</v>
      </c>
      <c r="B41" s="16" t="s">
        <v>89</v>
      </c>
      <c r="C41" s="32">
        <v>0</v>
      </c>
      <c r="D41" s="32">
        <v>0</v>
      </c>
      <c r="E41" s="35">
        <v>0</v>
      </c>
      <c r="F41" s="38">
        <f t="shared" si="0"/>
        <v>0</v>
      </c>
    </row>
    <row r="42" spans="1:6" x14ac:dyDescent="0.2">
      <c r="A42" s="15" t="s">
        <v>90</v>
      </c>
      <c r="B42" s="16" t="s">
        <v>91</v>
      </c>
      <c r="C42" s="32">
        <v>162120</v>
      </c>
      <c r="D42" s="32">
        <v>0</v>
      </c>
      <c r="E42" s="35">
        <v>233930</v>
      </c>
      <c r="F42" s="38">
        <f t="shared" si="0"/>
        <v>396050</v>
      </c>
    </row>
    <row r="43" spans="1:6" x14ac:dyDescent="0.2">
      <c r="A43" s="15" t="s">
        <v>92</v>
      </c>
      <c r="B43" s="16" t="s">
        <v>93</v>
      </c>
      <c r="C43" s="32">
        <v>196933932</v>
      </c>
      <c r="D43" s="32">
        <v>197319001</v>
      </c>
      <c r="E43" s="35">
        <v>235358845</v>
      </c>
      <c r="F43" s="38">
        <f t="shared" si="0"/>
        <v>629611778</v>
      </c>
    </row>
    <row r="44" spans="1:6" x14ac:dyDescent="0.2">
      <c r="A44" s="15" t="s">
        <v>94</v>
      </c>
      <c r="B44" s="16" t="s">
        <v>95</v>
      </c>
      <c r="C44" s="32">
        <v>0</v>
      </c>
      <c r="D44" s="32">
        <v>0</v>
      </c>
      <c r="E44" s="35">
        <v>14000000</v>
      </c>
      <c r="F44" s="38">
        <f t="shared" si="0"/>
        <v>14000000</v>
      </c>
    </row>
    <row r="45" spans="1:6" x14ac:dyDescent="0.2">
      <c r="A45" s="15" t="s">
        <v>96</v>
      </c>
      <c r="B45" s="16" t="s">
        <v>97</v>
      </c>
      <c r="C45" s="33">
        <v>0</v>
      </c>
      <c r="D45" s="33">
        <v>0</v>
      </c>
      <c r="E45" s="36">
        <v>0</v>
      </c>
      <c r="F45" s="38">
        <f t="shared" si="0"/>
        <v>0</v>
      </c>
    </row>
    <row r="46" spans="1:6" x14ac:dyDescent="0.2">
      <c r="A46" s="15" t="s">
        <v>98</v>
      </c>
      <c r="B46" s="16" t="s">
        <v>99</v>
      </c>
      <c r="C46" s="32">
        <v>21419538</v>
      </c>
      <c r="D46" s="32">
        <v>70915592</v>
      </c>
      <c r="E46" s="35">
        <v>30746325</v>
      </c>
      <c r="F46" s="38">
        <f t="shared" si="0"/>
        <v>123081455</v>
      </c>
    </row>
    <row r="47" spans="1:6" x14ac:dyDescent="0.2">
      <c r="A47" s="17" t="s">
        <v>100</v>
      </c>
      <c r="B47" s="18" t="s">
        <v>101</v>
      </c>
      <c r="C47" s="39">
        <v>12760851</v>
      </c>
      <c r="D47" s="39">
        <v>10714903</v>
      </c>
      <c r="E47" s="40">
        <v>17874022</v>
      </c>
      <c r="F47" s="41">
        <f t="shared" si="0"/>
        <v>41349776</v>
      </c>
    </row>
    <row r="48" spans="1:6" s="2" customFormat="1" ht="21" customHeight="1" thickBot="1" x14ac:dyDescent="0.25">
      <c r="A48" s="101" t="s">
        <v>2</v>
      </c>
      <c r="B48" s="102"/>
      <c r="C48" s="51">
        <f>SUM(C9:C47)</f>
        <v>812448149</v>
      </c>
      <c r="D48" s="51">
        <f>SUM(D9:D47)</f>
        <v>982952382</v>
      </c>
      <c r="E48" s="52">
        <f>SUM(E9:E47)</f>
        <v>1546977485</v>
      </c>
      <c r="F48" s="50">
        <f t="shared" ref="F48" si="1">SUM(C48:E48)</f>
        <v>3342378016</v>
      </c>
    </row>
    <row r="49" spans="1:6" ht="16" thickTop="1" x14ac:dyDescent="0.2">
      <c r="A49" s="282" t="s">
        <v>182</v>
      </c>
      <c r="B49" s="283"/>
      <c r="C49" s="283"/>
      <c r="D49" s="283"/>
      <c r="E49" s="283"/>
      <c r="F49" s="19"/>
    </row>
    <row r="50" spans="1:6" x14ac:dyDescent="0.2">
      <c r="C50" s="14"/>
      <c r="D50" s="14"/>
      <c r="E50" s="14"/>
      <c r="F50" s="14"/>
    </row>
    <row r="51" spans="1:6" x14ac:dyDescent="0.2">
      <c r="C51" s="14"/>
      <c r="D51" s="14"/>
      <c r="E51" s="14"/>
      <c r="F51" s="14"/>
    </row>
    <row r="52" spans="1:6" x14ac:dyDescent="0.2">
      <c r="C52" s="14"/>
      <c r="D52" s="14"/>
      <c r="E52" s="14"/>
      <c r="F52" s="14"/>
    </row>
    <row r="53" spans="1:6" x14ac:dyDescent="0.2">
      <c r="C53" s="14"/>
      <c r="D53" s="14"/>
      <c r="E53" s="14"/>
      <c r="F53" s="14"/>
    </row>
    <row r="54" spans="1:6" x14ac:dyDescent="0.2">
      <c r="C54" s="14"/>
      <c r="D54" s="14"/>
      <c r="E54" s="14"/>
      <c r="F54" s="14"/>
    </row>
    <row r="55" spans="1:6" x14ac:dyDescent="0.2">
      <c r="C55" s="14"/>
      <c r="D55" s="14"/>
      <c r="E55" s="14"/>
      <c r="F55" s="14"/>
    </row>
    <row r="56" spans="1:6" x14ac:dyDescent="0.2">
      <c r="C56" s="14"/>
      <c r="D56" s="14"/>
      <c r="E56" s="14"/>
      <c r="F56" s="14"/>
    </row>
    <row r="57" spans="1:6" x14ac:dyDescent="0.2">
      <c r="C57" s="14"/>
      <c r="D57" s="14"/>
      <c r="E57" s="14"/>
      <c r="F57" s="14"/>
    </row>
    <row r="58" spans="1:6" x14ac:dyDescent="0.2">
      <c r="C58" s="14"/>
      <c r="D58" s="14"/>
      <c r="E58" s="14"/>
      <c r="F58" s="14"/>
    </row>
    <row r="59" spans="1:6" x14ac:dyDescent="0.2">
      <c r="C59" s="14"/>
      <c r="D59" s="14"/>
      <c r="E59" s="14"/>
      <c r="F59" s="14"/>
    </row>
    <row r="60" spans="1:6" x14ac:dyDescent="0.2">
      <c r="C60" s="14"/>
      <c r="D60" s="14"/>
      <c r="E60" s="14"/>
      <c r="F60" s="14"/>
    </row>
    <row r="61" spans="1:6" x14ac:dyDescent="0.2">
      <c r="C61" s="14"/>
      <c r="D61" s="14"/>
      <c r="E61" s="14"/>
      <c r="F61" s="14"/>
    </row>
    <row r="62" spans="1:6" x14ac:dyDescent="0.2">
      <c r="C62" s="14"/>
      <c r="D62" s="14"/>
      <c r="E62" s="14"/>
      <c r="F62" s="14"/>
    </row>
    <row r="63" spans="1:6" x14ac:dyDescent="0.2">
      <c r="C63" s="14"/>
      <c r="D63" s="14"/>
      <c r="E63" s="14"/>
      <c r="F63" s="14"/>
    </row>
    <row r="64" spans="1:6" x14ac:dyDescent="0.2">
      <c r="C64" s="14"/>
      <c r="D64" s="14"/>
      <c r="E64" s="14"/>
      <c r="F64" s="14"/>
    </row>
    <row r="65" spans="3:6" x14ac:dyDescent="0.2">
      <c r="C65" s="14"/>
      <c r="D65" s="14"/>
      <c r="E65" s="14"/>
      <c r="F65" s="14"/>
    </row>
    <row r="66" spans="3:6" x14ac:dyDescent="0.2">
      <c r="C66" s="14"/>
      <c r="D66" s="14"/>
      <c r="E66" s="14"/>
      <c r="F66" s="14"/>
    </row>
    <row r="67" spans="3:6" x14ac:dyDescent="0.2">
      <c r="C67" s="14"/>
      <c r="D67" s="14"/>
      <c r="E67" s="14"/>
      <c r="F67" s="14"/>
    </row>
    <row r="68" spans="3:6" x14ac:dyDescent="0.2">
      <c r="C68" s="14"/>
      <c r="D68" s="14"/>
      <c r="E68" s="14"/>
      <c r="F68" s="14"/>
    </row>
    <row r="69" spans="3:6" x14ac:dyDescent="0.2">
      <c r="C69" s="14"/>
      <c r="D69" s="14"/>
      <c r="E69" s="14"/>
      <c r="F69" s="14"/>
    </row>
    <row r="70" spans="3:6" x14ac:dyDescent="0.2">
      <c r="C70" s="14"/>
      <c r="D70" s="14"/>
      <c r="E70" s="14"/>
      <c r="F70" s="14"/>
    </row>
    <row r="71" spans="3:6" x14ac:dyDescent="0.2">
      <c r="C71" s="14"/>
      <c r="D71" s="14"/>
      <c r="E71" s="14"/>
      <c r="F71" s="14"/>
    </row>
    <row r="72" spans="3:6" x14ac:dyDescent="0.2">
      <c r="C72" s="14"/>
      <c r="D72" s="14"/>
      <c r="E72" s="14"/>
      <c r="F72" s="14"/>
    </row>
    <row r="73" spans="3:6" x14ac:dyDescent="0.2">
      <c r="C73" s="14"/>
      <c r="D73" s="14"/>
      <c r="E73" s="14"/>
      <c r="F73" s="14"/>
    </row>
    <row r="74" spans="3:6" x14ac:dyDescent="0.2">
      <c r="C74" s="14"/>
      <c r="D74" s="14"/>
      <c r="E74" s="14"/>
      <c r="F74" s="14"/>
    </row>
    <row r="75" spans="3:6" x14ac:dyDescent="0.2">
      <c r="C75" s="14"/>
      <c r="D75" s="14"/>
      <c r="E75" s="14"/>
      <c r="F75" s="14"/>
    </row>
    <row r="76" spans="3:6" x14ac:dyDescent="0.2">
      <c r="C76" s="14"/>
      <c r="D76" s="14"/>
      <c r="E76" s="14"/>
      <c r="F76" s="14"/>
    </row>
  </sheetData>
  <mergeCells count="7">
    <mergeCell ref="A49:E49"/>
    <mergeCell ref="A8:B8"/>
    <mergeCell ref="A1:F1"/>
    <mergeCell ref="C2:F2"/>
    <mergeCell ref="C3:F3"/>
    <mergeCell ref="C4:F4"/>
    <mergeCell ref="C6:F6"/>
  </mergeCells>
  <printOptions horizontalCentered="1" verticalCentered="1"/>
  <pageMargins left="0" right="0" top="0.35433070866141736" bottom="0.35433070866141736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A305-A1BE-4F13-8E09-BFFA7830AE67}">
  <dimension ref="A1:L50"/>
  <sheetViews>
    <sheetView topLeftCell="A28" workbookViewId="0">
      <selection activeCell="C3" sqref="C3:F3"/>
    </sheetView>
  </sheetViews>
  <sheetFormatPr baseColWidth="10" defaultColWidth="11.5" defaultRowHeight="15" x14ac:dyDescent="0.2"/>
  <cols>
    <col min="1" max="1" width="6.5" style="8" bestFit="1" customWidth="1"/>
    <col min="2" max="2" width="35.6640625" style="8" customWidth="1"/>
    <col min="3" max="6" width="19.5" style="8" customWidth="1"/>
    <col min="7" max="16384" width="11.5" style="8"/>
  </cols>
  <sheetData>
    <row r="1" spans="1:12" x14ac:dyDescent="0.2">
      <c r="A1" s="297"/>
      <c r="B1" s="297"/>
      <c r="C1" s="297"/>
      <c r="D1" s="297"/>
      <c r="E1" s="297"/>
      <c r="F1" s="297"/>
    </row>
    <row r="2" spans="1:12" x14ac:dyDescent="0.2">
      <c r="A2" s="297"/>
      <c r="B2" s="297"/>
      <c r="C2" s="297"/>
      <c r="D2" s="297"/>
      <c r="E2" s="297"/>
      <c r="F2" s="297"/>
    </row>
    <row r="3" spans="1:12" ht="16" x14ac:dyDescent="0.2">
      <c r="A3" s="55"/>
      <c r="B3" s="20"/>
      <c r="C3" s="295" t="s">
        <v>131</v>
      </c>
      <c r="D3" s="295"/>
      <c r="E3" s="295"/>
      <c r="F3" s="295"/>
    </row>
    <row r="4" spans="1:12" ht="16" x14ac:dyDescent="0.2">
      <c r="A4" s="20"/>
      <c r="B4" s="20"/>
      <c r="C4" s="295" t="s">
        <v>142</v>
      </c>
      <c r="D4" s="295"/>
      <c r="E4" s="295"/>
      <c r="F4" s="295"/>
    </row>
    <row r="5" spans="1:12" ht="16" x14ac:dyDescent="0.2">
      <c r="A5" s="54"/>
      <c r="B5" s="20"/>
      <c r="C5" s="295" t="s">
        <v>156</v>
      </c>
      <c r="D5" s="295"/>
      <c r="E5" s="295"/>
      <c r="F5" s="295"/>
    </row>
    <row r="6" spans="1:12" ht="16" x14ac:dyDescent="0.2">
      <c r="A6" s="54"/>
      <c r="B6" s="54"/>
      <c r="C6" s="66"/>
      <c r="D6" s="66"/>
      <c r="E6" s="66"/>
      <c r="F6" s="66"/>
    </row>
    <row r="7" spans="1:12" ht="16" x14ac:dyDescent="0.2">
      <c r="B7" s="65"/>
      <c r="C7" s="284" t="s">
        <v>104</v>
      </c>
      <c r="D7" s="284"/>
      <c r="E7" s="284"/>
      <c r="F7" s="284"/>
    </row>
    <row r="8" spans="1:12" ht="16" x14ac:dyDescent="0.2">
      <c r="B8" s="65"/>
      <c r="C8" s="97"/>
      <c r="D8" s="97"/>
      <c r="E8" s="97"/>
      <c r="F8" s="97"/>
    </row>
    <row r="9" spans="1:12" ht="26.25" customHeight="1" x14ac:dyDescent="0.2">
      <c r="A9" s="298" t="s">
        <v>145</v>
      </c>
      <c r="B9" s="299"/>
      <c r="C9" s="48" t="s">
        <v>160</v>
      </c>
      <c r="D9" s="48" t="s">
        <v>161</v>
      </c>
      <c r="E9" s="49" t="s">
        <v>162</v>
      </c>
      <c r="F9" s="100" t="s">
        <v>2</v>
      </c>
    </row>
    <row r="10" spans="1:12" ht="16" x14ac:dyDescent="0.2">
      <c r="A10" s="23" t="s">
        <v>105</v>
      </c>
      <c r="B10" s="24" t="s">
        <v>106</v>
      </c>
      <c r="C10" s="24">
        <v>266513001</v>
      </c>
      <c r="D10" s="24">
        <v>352501413</v>
      </c>
      <c r="E10" s="42">
        <v>440876930</v>
      </c>
      <c r="F10" s="45">
        <f>SUM(C10:E10)</f>
        <v>1059891344</v>
      </c>
      <c r="G10" s="22"/>
      <c r="H10" s="22"/>
      <c r="I10" s="22"/>
      <c r="J10" s="22"/>
      <c r="K10" s="22"/>
      <c r="L10" s="22"/>
    </row>
    <row r="11" spans="1:12" ht="16" x14ac:dyDescent="0.2">
      <c r="A11" s="25" t="s">
        <v>107</v>
      </c>
      <c r="B11" s="26" t="s">
        <v>108</v>
      </c>
      <c r="C11" s="26">
        <v>0</v>
      </c>
      <c r="D11" s="26">
        <v>0</v>
      </c>
      <c r="E11" s="43">
        <v>0</v>
      </c>
      <c r="F11" s="46">
        <f t="shared" ref="F11:F20" si="0">SUM(C11:E11)</f>
        <v>0</v>
      </c>
      <c r="G11" s="22"/>
      <c r="H11" s="22"/>
      <c r="I11" s="22"/>
      <c r="J11" s="22"/>
      <c r="K11" s="22"/>
      <c r="L11" s="22"/>
    </row>
    <row r="12" spans="1:12" ht="16" x14ac:dyDescent="0.2">
      <c r="A12" s="25" t="s">
        <v>109</v>
      </c>
      <c r="B12" s="26" t="s">
        <v>110</v>
      </c>
      <c r="C12" s="26">
        <v>21419538</v>
      </c>
      <c r="D12" s="26">
        <v>70915592</v>
      </c>
      <c r="E12" s="43">
        <v>30746325</v>
      </c>
      <c r="F12" s="46">
        <f t="shared" si="0"/>
        <v>123081455</v>
      </c>
      <c r="G12" s="22"/>
      <c r="H12" s="22"/>
      <c r="I12" s="22"/>
      <c r="J12" s="22"/>
      <c r="K12" s="22"/>
      <c r="L12" s="22"/>
    </row>
    <row r="13" spans="1:12" ht="16" x14ac:dyDescent="0.2">
      <c r="A13" s="25" t="s">
        <v>111</v>
      </c>
      <c r="B13" s="26" t="s">
        <v>112</v>
      </c>
      <c r="C13" s="26">
        <v>1604590</v>
      </c>
      <c r="D13" s="26">
        <v>6850720</v>
      </c>
      <c r="E13" s="43">
        <v>0</v>
      </c>
      <c r="F13" s="46">
        <f t="shared" si="0"/>
        <v>8455310</v>
      </c>
      <c r="G13" s="22"/>
      <c r="H13" s="22"/>
      <c r="I13" s="22"/>
      <c r="J13" s="22"/>
      <c r="K13" s="22"/>
      <c r="L13" s="22"/>
    </row>
    <row r="14" spans="1:12" ht="16" x14ac:dyDescent="0.2">
      <c r="A14" s="25" t="s">
        <v>113</v>
      </c>
      <c r="B14" s="26" t="s">
        <v>114</v>
      </c>
      <c r="C14" s="26">
        <v>470753975</v>
      </c>
      <c r="D14" s="26">
        <v>452475197</v>
      </c>
      <c r="E14" s="43">
        <v>824738083</v>
      </c>
      <c r="F14" s="46">
        <f t="shared" si="0"/>
        <v>1747967255</v>
      </c>
      <c r="G14" s="22"/>
      <c r="H14" s="22"/>
      <c r="I14" s="22"/>
      <c r="J14" s="22"/>
      <c r="K14" s="22"/>
      <c r="L14" s="22"/>
    </row>
    <row r="15" spans="1:12" ht="16" x14ac:dyDescent="0.2">
      <c r="A15" s="25" t="s">
        <v>115</v>
      </c>
      <c r="B15" s="26" t="s">
        <v>116</v>
      </c>
      <c r="C15" s="26">
        <v>38674559</v>
      </c>
      <c r="D15" s="26">
        <v>72960416</v>
      </c>
      <c r="E15" s="43">
        <v>69521179</v>
      </c>
      <c r="F15" s="46">
        <f t="shared" si="0"/>
        <v>181156154</v>
      </c>
      <c r="G15" s="22"/>
      <c r="H15" s="22"/>
      <c r="I15" s="22"/>
      <c r="J15" s="22"/>
      <c r="K15" s="22"/>
      <c r="L15" s="22"/>
    </row>
    <row r="16" spans="1:12" ht="15" customHeight="1" x14ac:dyDescent="0.2">
      <c r="A16" s="25" t="s">
        <v>117</v>
      </c>
      <c r="B16" s="26" t="s">
        <v>118</v>
      </c>
      <c r="C16" s="26">
        <v>115150</v>
      </c>
      <c r="D16" s="26">
        <v>12439175</v>
      </c>
      <c r="E16" s="43">
        <v>61076145</v>
      </c>
      <c r="F16" s="46">
        <f t="shared" si="0"/>
        <v>73630470</v>
      </c>
      <c r="G16" s="22"/>
      <c r="H16" s="22"/>
      <c r="I16" s="22"/>
      <c r="J16" s="22"/>
      <c r="K16" s="22"/>
      <c r="L16" s="22"/>
    </row>
    <row r="17" spans="1:12" ht="15" customHeight="1" x14ac:dyDescent="0.2">
      <c r="A17" s="25" t="s">
        <v>119</v>
      </c>
      <c r="B17" s="26" t="s">
        <v>120</v>
      </c>
      <c r="C17" s="26">
        <v>12334284</v>
      </c>
      <c r="D17" s="26">
        <v>13654244</v>
      </c>
      <c r="E17" s="43">
        <v>103117999</v>
      </c>
      <c r="F17" s="46">
        <f t="shared" si="0"/>
        <v>129106527</v>
      </c>
      <c r="G17" s="22"/>
      <c r="H17" s="22"/>
      <c r="I17" s="22"/>
      <c r="J17" s="22"/>
      <c r="K17" s="22"/>
      <c r="L17" s="22"/>
    </row>
    <row r="18" spans="1:12" ht="15" customHeight="1" x14ac:dyDescent="0.2">
      <c r="A18" s="25" t="s">
        <v>121</v>
      </c>
      <c r="B18" s="26" t="s">
        <v>122</v>
      </c>
      <c r="C18" s="26">
        <v>0</v>
      </c>
      <c r="D18" s="26">
        <v>0</v>
      </c>
      <c r="E18" s="43">
        <v>0</v>
      </c>
      <c r="F18" s="46">
        <f t="shared" si="0"/>
        <v>0</v>
      </c>
      <c r="G18" s="22"/>
      <c r="H18" s="22"/>
      <c r="I18" s="22"/>
      <c r="J18" s="22"/>
      <c r="K18" s="22"/>
      <c r="L18" s="22"/>
    </row>
    <row r="19" spans="1:12" ht="15" customHeight="1" x14ac:dyDescent="0.2">
      <c r="A19" s="25" t="s">
        <v>123</v>
      </c>
      <c r="B19" s="26" t="s">
        <v>124</v>
      </c>
      <c r="C19" s="26">
        <v>0</v>
      </c>
      <c r="D19" s="26">
        <v>43000</v>
      </c>
      <c r="E19" s="43">
        <v>56000</v>
      </c>
      <c r="F19" s="46">
        <f t="shared" si="0"/>
        <v>99000</v>
      </c>
      <c r="G19" s="22"/>
      <c r="H19" s="22"/>
      <c r="I19" s="22"/>
      <c r="J19" s="22"/>
      <c r="K19" s="22"/>
      <c r="L19" s="22"/>
    </row>
    <row r="20" spans="1:12" ht="16" x14ac:dyDescent="0.2">
      <c r="A20" s="27" t="s">
        <v>125</v>
      </c>
      <c r="B20" s="28" t="s">
        <v>126</v>
      </c>
      <c r="C20" s="28">
        <v>563050</v>
      </c>
      <c r="D20" s="28">
        <v>1112625</v>
      </c>
      <c r="E20" s="44">
        <v>16844825</v>
      </c>
      <c r="F20" s="47">
        <f t="shared" si="0"/>
        <v>18520500</v>
      </c>
      <c r="G20" s="22"/>
      <c r="H20" s="22"/>
      <c r="I20" s="22"/>
      <c r="J20" s="22"/>
      <c r="K20" s="22"/>
      <c r="L20" s="22"/>
    </row>
    <row r="21" spans="1:12" ht="16" x14ac:dyDescent="0.2">
      <c r="A21" s="27" t="s">
        <v>129</v>
      </c>
      <c r="B21" s="28" t="s">
        <v>130</v>
      </c>
      <c r="C21" s="28">
        <v>470001</v>
      </c>
      <c r="D21" s="28">
        <v>0</v>
      </c>
      <c r="E21" s="44">
        <v>0</v>
      </c>
      <c r="F21" s="47">
        <f t="shared" ref="F21" si="1">SUM(C21:E21)</f>
        <v>470001</v>
      </c>
      <c r="G21" s="22"/>
      <c r="H21" s="22"/>
      <c r="I21" s="22"/>
      <c r="J21" s="22"/>
      <c r="K21" s="22"/>
      <c r="L21" s="22"/>
    </row>
    <row r="22" spans="1:12" s="2" customFormat="1" ht="21" customHeight="1" thickBot="1" x14ac:dyDescent="0.25">
      <c r="A22" s="117" t="s">
        <v>2</v>
      </c>
      <c r="B22" s="51"/>
      <c r="C22" s="51">
        <f>SUM(C10:C21)</f>
        <v>812448148</v>
      </c>
      <c r="D22" s="51">
        <f t="shared" ref="D22:E22" si="2">SUM(D10:D21)</f>
        <v>982952382</v>
      </c>
      <c r="E22" s="52">
        <f t="shared" si="2"/>
        <v>1546977486</v>
      </c>
      <c r="F22" s="53">
        <f>SUM(F10:F21)</f>
        <v>3342378016</v>
      </c>
      <c r="G22" s="21"/>
    </row>
    <row r="23" spans="1:12" ht="16" thickTop="1" x14ac:dyDescent="0.2">
      <c r="A23" s="282" t="s">
        <v>182</v>
      </c>
      <c r="B23" s="283"/>
      <c r="C23" s="283"/>
      <c r="D23" s="283"/>
      <c r="E23" s="283"/>
      <c r="F23" s="19"/>
      <c r="G23" s="6"/>
    </row>
    <row r="24" spans="1:12" x14ac:dyDescent="0.2">
      <c r="C24" s="14"/>
      <c r="D24" s="14"/>
      <c r="E24" s="14"/>
      <c r="F24" s="14"/>
    </row>
    <row r="25" spans="1:12" x14ac:dyDescent="0.2">
      <c r="A25" s="297"/>
      <c r="B25" s="297"/>
      <c r="C25" s="297"/>
      <c r="D25" s="297"/>
      <c r="E25" s="297"/>
      <c r="F25" s="297"/>
    </row>
    <row r="26" spans="1:12" ht="16" x14ac:dyDescent="0.2">
      <c r="A26" s="55"/>
      <c r="B26" s="20"/>
      <c r="C26" s="295" t="s">
        <v>143</v>
      </c>
      <c r="D26" s="295"/>
      <c r="E26" s="295"/>
      <c r="F26" s="295"/>
    </row>
    <row r="27" spans="1:12" ht="16" x14ac:dyDescent="0.2">
      <c r="A27" s="20"/>
      <c r="B27" s="20"/>
      <c r="C27" s="295" t="s">
        <v>142</v>
      </c>
      <c r="D27" s="295"/>
      <c r="E27" s="295"/>
      <c r="F27" s="295"/>
    </row>
    <row r="28" spans="1:12" ht="16" x14ac:dyDescent="0.2">
      <c r="A28" s="54"/>
      <c r="B28" s="20"/>
      <c r="C28" s="295" t="s">
        <v>156</v>
      </c>
      <c r="D28" s="295"/>
      <c r="E28" s="295"/>
      <c r="F28" s="295"/>
    </row>
    <row r="29" spans="1:12" ht="16" x14ac:dyDescent="0.2">
      <c r="A29" s="54"/>
      <c r="B29" s="54"/>
      <c r="C29" s="66"/>
      <c r="D29" s="66"/>
      <c r="E29" s="66"/>
      <c r="F29" s="66"/>
    </row>
    <row r="30" spans="1:12" ht="15" customHeight="1" x14ac:dyDescent="0.2">
      <c r="B30" s="65"/>
      <c r="C30" s="284" t="s">
        <v>144</v>
      </c>
      <c r="D30" s="284"/>
      <c r="E30" s="284"/>
      <c r="F30" s="284"/>
    </row>
    <row r="31" spans="1:12" x14ac:dyDescent="0.2">
      <c r="A31" s="56"/>
      <c r="B31" s="56"/>
      <c r="C31" s="56"/>
      <c r="D31" s="56"/>
      <c r="E31" s="56"/>
      <c r="F31" s="56"/>
    </row>
    <row r="32" spans="1:12" ht="26.25" customHeight="1" x14ac:dyDescent="0.2">
      <c r="A32" s="298" t="s">
        <v>132</v>
      </c>
      <c r="B32" s="299"/>
      <c r="C32" s="48" t="s">
        <v>160</v>
      </c>
      <c r="D32" s="48" t="s">
        <v>161</v>
      </c>
      <c r="E32" s="49" t="s">
        <v>162</v>
      </c>
      <c r="F32" s="100" t="s">
        <v>2</v>
      </c>
    </row>
    <row r="33" spans="1:6" x14ac:dyDescent="0.2">
      <c r="A33" s="57">
        <v>0</v>
      </c>
      <c r="B33" s="58" t="s">
        <v>3</v>
      </c>
      <c r="C33" s="118">
        <v>463417413.23000002</v>
      </c>
      <c r="D33" s="118">
        <v>444617737.06999999</v>
      </c>
      <c r="E33" s="118">
        <v>818685328.5</v>
      </c>
      <c r="F33" s="119">
        <f>SUM(C33:E33)</f>
        <v>1726720478.8</v>
      </c>
    </row>
    <row r="34" spans="1:6" x14ac:dyDescent="0.2">
      <c r="A34" s="59">
        <v>1</v>
      </c>
      <c r="B34" s="60" t="s">
        <v>133</v>
      </c>
      <c r="C34" s="120">
        <v>270208339.45999998</v>
      </c>
      <c r="D34" s="120">
        <v>333032916.75999999</v>
      </c>
      <c r="E34" s="120">
        <v>426342758.51999998</v>
      </c>
      <c r="F34" s="121">
        <f t="shared" ref="F34:F39" si="3">SUM(C34:E34)</f>
        <v>1029584014.74</v>
      </c>
    </row>
    <row r="35" spans="1:6" x14ac:dyDescent="0.2">
      <c r="A35" s="59">
        <v>2</v>
      </c>
      <c r="B35" s="60" t="s">
        <v>134</v>
      </c>
      <c r="C35" s="120">
        <v>22598639.329999998</v>
      </c>
      <c r="D35" s="120">
        <v>64083026.030000001</v>
      </c>
      <c r="E35" s="120">
        <v>49509481.140000001</v>
      </c>
      <c r="F35" s="121">
        <f t="shared" si="3"/>
        <v>136191146.5</v>
      </c>
    </row>
    <row r="36" spans="1:6" x14ac:dyDescent="0.2">
      <c r="A36" s="59">
        <v>3</v>
      </c>
      <c r="B36" s="60" t="s">
        <v>135</v>
      </c>
      <c r="C36" s="120">
        <v>0</v>
      </c>
      <c r="D36" s="120">
        <v>0</v>
      </c>
      <c r="E36" s="120">
        <v>0</v>
      </c>
      <c r="F36" s="121">
        <f t="shared" si="3"/>
        <v>0</v>
      </c>
    </row>
    <row r="37" spans="1:6" x14ac:dyDescent="0.2">
      <c r="A37" s="59">
        <v>5</v>
      </c>
      <c r="B37" s="60" t="s">
        <v>136</v>
      </c>
      <c r="C37" s="120">
        <v>38427401</v>
      </c>
      <c r="D37" s="120">
        <v>125928984.93000001</v>
      </c>
      <c r="E37" s="120">
        <v>187918493.62</v>
      </c>
      <c r="F37" s="121">
        <f t="shared" si="3"/>
        <v>352274879.55000001</v>
      </c>
    </row>
    <row r="38" spans="1:6" x14ac:dyDescent="0.2">
      <c r="A38" s="59">
        <v>6</v>
      </c>
      <c r="B38" s="60" t="s">
        <v>137</v>
      </c>
      <c r="C38" s="120">
        <v>17796356.010000002</v>
      </c>
      <c r="D38" s="120">
        <v>15289717.75</v>
      </c>
      <c r="E38" s="120">
        <v>13078971.59</v>
      </c>
      <c r="F38" s="121">
        <f t="shared" si="3"/>
        <v>46165045.350000001</v>
      </c>
    </row>
    <row r="39" spans="1:6" x14ac:dyDescent="0.2">
      <c r="A39" s="61">
        <v>7</v>
      </c>
      <c r="B39" s="62" t="s">
        <v>138</v>
      </c>
      <c r="C39" s="122">
        <v>0</v>
      </c>
      <c r="D39" s="122">
        <v>0</v>
      </c>
      <c r="E39" s="122">
        <v>51442451</v>
      </c>
      <c r="F39" s="123">
        <f t="shared" si="3"/>
        <v>51442451</v>
      </c>
    </row>
    <row r="40" spans="1:6" ht="27" customHeight="1" thickBot="1" x14ac:dyDescent="0.25">
      <c r="A40" s="63" t="s">
        <v>2</v>
      </c>
      <c r="B40" s="64"/>
      <c r="C40" s="124">
        <f>SUM(C33:C39)</f>
        <v>812448149.03000009</v>
      </c>
      <c r="D40" s="124">
        <f t="shared" ref="D40:F40" si="4">SUM(D33:D39)</f>
        <v>982952382.53999996</v>
      </c>
      <c r="E40" s="124">
        <f t="shared" si="4"/>
        <v>1546977484.3700001</v>
      </c>
      <c r="F40" s="125">
        <f t="shared" si="4"/>
        <v>3342378015.9400001</v>
      </c>
    </row>
    <row r="41" spans="1:6" ht="16" thickTop="1" x14ac:dyDescent="0.2">
      <c r="A41" s="282" t="s">
        <v>182</v>
      </c>
      <c r="B41" s="283"/>
      <c r="C41" s="283"/>
      <c r="D41" s="283"/>
      <c r="E41" s="283"/>
      <c r="F41" s="14"/>
    </row>
    <row r="42" spans="1:6" x14ac:dyDescent="0.2">
      <c r="C42" s="14"/>
      <c r="D42" s="14"/>
      <c r="E42" s="14"/>
      <c r="F42" s="14"/>
    </row>
    <row r="43" spans="1:6" x14ac:dyDescent="0.2">
      <c r="C43" s="14"/>
      <c r="D43" s="14"/>
      <c r="E43" s="14"/>
      <c r="F43" s="14"/>
    </row>
    <row r="44" spans="1:6" x14ac:dyDescent="0.2">
      <c r="C44" s="14"/>
      <c r="D44" s="14"/>
      <c r="E44" s="14"/>
      <c r="F44" s="14"/>
    </row>
    <row r="45" spans="1:6" x14ac:dyDescent="0.2">
      <c r="C45" s="14"/>
      <c r="D45" s="14"/>
      <c r="E45" s="14"/>
      <c r="F45" s="14"/>
    </row>
    <row r="46" spans="1:6" x14ac:dyDescent="0.2">
      <c r="C46" s="14"/>
      <c r="D46" s="14"/>
      <c r="E46" s="14"/>
      <c r="F46" s="14"/>
    </row>
    <row r="47" spans="1:6" x14ac:dyDescent="0.2">
      <c r="C47" s="14"/>
      <c r="D47" s="14"/>
      <c r="E47" s="14"/>
      <c r="F47" s="14"/>
    </row>
    <row r="48" spans="1:6" x14ac:dyDescent="0.2">
      <c r="C48" s="14"/>
      <c r="D48" s="14"/>
      <c r="E48" s="14"/>
      <c r="F48" s="14"/>
    </row>
    <row r="49" spans="3:6" x14ac:dyDescent="0.2">
      <c r="C49" s="14"/>
      <c r="D49" s="14"/>
      <c r="E49" s="14"/>
      <c r="F49" s="14"/>
    </row>
    <row r="50" spans="3:6" x14ac:dyDescent="0.2">
      <c r="C50" s="14"/>
      <c r="D50" s="14"/>
      <c r="E50" s="14"/>
      <c r="F50" s="14"/>
    </row>
  </sheetData>
  <mergeCells count="15">
    <mergeCell ref="A41:E41"/>
    <mergeCell ref="C30:F30"/>
    <mergeCell ref="A32:B32"/>
    <mergeCell ref="A1:F1"/>
    <mergeCell ref="A2:F2"/>
    <mergeCell ref="C3:F3"/>
    <mergeCell ref="C4:F4"/>
    <mergeCell ref="C5:F5"/>
    <mergeCell ref="C7:F7"/>
    <mergeCell ref="A9:B9"/>
    <mergeCell ref="A25:F25"/>
    <mergeCell ref="C26:F26"/>
    <mergeCell ref="C27:F27"/>
    <mergeCell ref="C28:F28"/>
    <mergeCell ref="A23:E23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B1028-0E42-40D3-80F9-FA8971F02C96}">
  <dimension ref="B2:F16"/>
  <sheetViews>
    <sheetView topLeftCell="A8" workbookViewId="0">
      <selection activeCell="C3" sqref="C3:F3"/>
    </sheetView>
  </sheetViews>
  <sheetFormatPr baseColWidth="10" defaultRowHeight="15" x14ac:dyDescent="0.2"/>
  <cols>
    <col min="2" max="2" width="40.33203125" bestFit="1" customWidth="1"/>
    <col min="3" max="3" width="18.83203125" customWidth="1"/>
    <col min="4" max="4" width="18.1640625" customWidth="1"/>
    <col min="5" max="5" width="17.5" customWidth="1"/>
    <col min="6" max="6" width="19.5" customWidth="1"/>
  </cols>
  <sheetData>
    <row r="2" spans="2:6" s="8" customFormat="1" x14ac:dyDescent="0.2">
      <c r="B2" s="297"/>
      <c r="C2" s="297"/>
      <c r="D2" s="297"/>
      <c r="E2" s="297"/>
      <c r="F2" s="297"/>
    </row>
    <row r="3" spans="2:6" s="8" customFormat="1" ht="16" x14ac:dyDescent="0.2">
      <c r="B3" s="55"/>
      <c r="C3" s="295" t="s">
        <v>154</v>
      </c>
      <c r="D3" s="295"/>
      <c r="E3" s="295"/>
      <c r="F3" s="295"/>
    </row>
    <row r="4" spans="2:6" s="8" customFormat="1" ht="31.5" customHeight="1" x14ac:dyDescent="0.2">
      <c r="B4" s="20"/>
      <c r="C4" s="300" t="s">
        <v>146</v>
      </c>
      <c r="D4" s="301"/>
      <c r="E4" s="301"/>
      <c r="F4" s="301"/>
    </row>
    <row r="5" spans="2:6" s="8" customFormat="1" ht="16" x14ac:dyDescent="0.2">
      <c r="B5" s="54"/>
      <c r="C5" s="295" t="s">
        <v>156</v>
      </c>
      <c r="D5" s="295"/>
      <c r="E5" s="295"/>
      <c r="F5" s="295"/>
    </row>
    <row r="6" spans="2:6" s="8" customFormat="1" ht="16" x14ac:dyDescent="0.2">
      <c r="B6" s="54"/>
      <c r="C6" s="66"/>
      <c r="D6" s="66"/>
      <c r="E6" s="66"/>
      <c r="F6" s="66"/>
    </row>
    <row r="7" spans="2:6" x14ac:dyDescent="0.2">
      <c r="C7" s="302" t="s">
        <v>1</v>
      </c>
      <c r="D7" s="302"/>
      <c r="E7" s="302"/>
      <c r="F7" s="302"/>
    </row>
    <row r="8" spans="2:6" x14ac:dyDescent="0.2">
      <c r="B8" s="103"/>
      <c r="C8" s="103"/>
      <c r="D8" s="103"/>
      <c r="E8" s="103"/>
      <c r="F8" s="103"/>
    </row>
    <row r="9" spans="2:6" ht="24" customHeight="1" x14ac:dyDescent="0.2">
      <c r="B9" s="99" t="s">
        <v>147</v>
      </c>
      <c r="C9" s="116" t="s">
        <v>160</v>
      </c>
      <c r="D9" s="48" t="s">
        <v>161</v>
      </c>
      <c r="E9" s="49" t="s">
        <v>162</v>
      </c>
      <c r="F9" s="100" t="s">
        <v>163</v>
      </c>
    </row>
    <row r="10" spans="2:6" ht="24" customHeight="1" x14ac:dyDescent="0.2">
      <c r="B10" s="9" t="s">
        <v>148</v>
      </c>
      <c r="C10" s="104">
        <v>11780936589.129999</v>
      </c>
      <c r="D10" s="105">
        <f>+C15</f>
        <v>11663058919.509998</v>
      </c>
      <c r="E10" s="106">
        <f>+D15</f>
        <v>12086489321.469997</v>
      </c>
      <c r="F10" s="107">
        <f>+C10</f>
        <v>11780936589.129999</v>
      </c>
    </row>
    <row r="11" spans="2:6" ht="24" customHeight="1" x14ac:dyDescent="0.2">
      <c r="B11" s="10" t="s">
        <v>149</v>
      </c>
      <c r="C11" s="108">
        <v>688912695.11000001</v>
      </c>
      <c r="D11" s="109">
        <v>1406105523.78</v>
      </c>
      <c r="E11" s="110">
        <v>942021493.05999994</v>
      </c>
      <c r="F11" s="111">
        <f>SUM(C11:E11)</f>
        <v>3037039711.9499998</v>
      </c>
    </row>
    <row r="12" spans="2:6" ht="24" customHeight="1" x14ac:dyDescent="0.2">
      <c r="B12" s="10" t="s">
        <v>150</v>
      </c>
      <c r="C12" s="109">
        <v>5657784.2999999998</v>
      </c>
      <c r="D12" s="109">
        <v>277260.71999999997</v>
      </c>
      <c r="E12" s="110">
        <v>1379054.73</v>
      </c>
      <c r="F12" s="111">
        <f>SUM(C12:E12)</f>
        <v>7314099.75</v>
      </c>
    </row>
    <row r="13" spans="2:6" ht="24" customHeight="1" x14ac:dyDescent="0.2">
      <c r="B13" s="112" t="s">
        <v>151</v>
      </c>
      <c r="C13" s="113">
        <f>SUM(C10:C12)</f>
        <v>12475507068.539999</v>
      </c>
      <c r="D13" s="113">
        <f t="shared" ref="D13:F13" si="0">SUM(D10:D12)</f>
        <v>13069441704.009998</v>
      </c>
      <c r="E13" s="126">
        <f t="shared" si="0"/>
        <v>13029889869.259996</v>
      </c>
      <c r="F13" s="111">
        <f t="shared" si="0"/>
        <v>14825290400.829998</v>
      </c>
    </row>
    <row r="14" spans="2:6" ht="24" customHeight="1" x14ac:dyDescent="0.2">
      <c r="B14" s="135" t="s">
        <v>152</v>
      </c>
      <c r="C14" s="136">
        <f>+'Ejec. x Proceso y Partida'!C40</f>
        <v>812448149.03000009</v>
      </c>
      <c r="D14" s="136">
        <f>+'Ejec. x Proceso y Partida'!D40</f>
        <v>982952382.53999996</v>
      </c>
      <c r="E14" s="137">
        <f>+'Ejec. x Proceso y Partida'!E40</f>
        <v>1546977484.3700001</v>
      </c>
      <c r="F14" s="114">
        <f>SUM(C14:E14)</f>
        <v>3342378015.9400005</v>
      </c>
    </row>
    <row r="15" spans="2:6" ht="24" customHeight="1" x14ac:dyDescent="0.2">
      <c r="B15" s="138" t="s">
        <v>153</v>
      </c>
      <c r="C15" s="139">
        <f>C13-C14</f>
        <v>11663058919.509998</v>
      </c>
      <c r="D15" s="139">
        <f t="shared" ref="D15:F15" si="1">D13-D14</f>
        <v>12086489321.469997</v>
      </c>
      <c r="E15" s="140">
        <f t="shared" si="1"/>
        <v>11482912384.889996</v>
      </c>
      <c r="F15" s="115">
        <f t="shared" si="1"/>
        <v>11482912384.889997</v>
      </c>
    </row>
    <row r="16" spans="2:6" x14ac:dyDescent="0.2">
      <c r="B16" s="282" t="s">
        <v>182</v>
      </c>
      <c r="C16" s="283"/>
      <c r="D16" s="283"/>
      <c r="E16" s="283"/>
      <c r="F16" s="283"/>
    </row>
  </sheetData>
  <mergeCells count="6">
    <mergeCell ref="B16:F16"/>
    <mergeCell ref="B2:F2"/>
    <mergeCell ref="C3:F3"/>
    <mergeCell ref="C4:F4"/>
    <mergeCell ref="C5:F5"/>
    <mergeCell ref="C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Cuadro 1Programático</vt:lpstr>
      <vt:lpstr> ANUAL PROGRAMÁTICO</vt:lpstr>
      <vt:lpstr>Ejec. x Actividad</vt:lpstr>
      <vt:lpstr>Ejec. x Dependencia</vt:lpstr>
      <vt:lpstr>Ejec. x Proceso y Partida</vt:lpstr>
      <vt:lpstr>Ingresos y 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Solano Martinez</dc:creator>
  <cp:lastModifiedBy>Usuario de Microsoft Office</cp:lastModifiedBy>
  <cp:lastPrinted>2021-01-14T15:48:39Z</cp:lastPrinted>
  <dcterms:created xsi:type="dcterms:W3CDTF">2020-03-30T15:26:50Z</dcterms:created>
  <dcterms:modified xsi:type="dcterms:W3CDTF">2021-02-09T16:36:05Z</dcterms:modified>
</cp:coreProperties>
</file>